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5871B19B-235D-1B4B-9AF0-04B8B7771402}" xr6:coauthVersionLast="47" xr6:coauthVersionMax="47" xr10:uidLastSave="{00000000-0000-0000-0000-000000000000}"/>
  <bookViews>
    <workbookView xWindow="19520" yWindow="3980" windowWidth="35340" windowHeight="20540" xr2:uid="{00000000-000D-0000-FFFF-FFFF00000000}"/>
  </bookViews>
  <sheets>
    <sheet name="Introduction" sheetId="3" r:id="rId1"/>
    <sheet name="Sunrise,-transit,-set" sheetId="7" r:id="rId2"/>
    <sheet name="Daylength" sheetId="2" r:id="rId3"/>
    <sheet name="Background"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2" l="1"/>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13" i="2"/>
  <c r="C12" i="7" l="1"/>
  <c r="C11" i="7"/>
  <c r="C5" i="7"/>
  <c r="C6" i="7" s="1"/>
  <c r="C8" i="7" s="1"/>
  <c r="C9" i="7" s="1"/>
  <c r="Q34" i="7" s="1"/>
  <c r="J34" i="7" l="1"/>
  <c r="C34" i="7"/>
  <c r="C7" i="7"/>
  <c r="Q41" i="7" l="1"/>
  <c r="J41" i="7"/>
  <c r="J36" i="7"/>
  <c r="Q37" i="7"/>
  <c r="Q38" i="7" s="1"/>
  <c r="Q36" i="7"/>
  <c r="J37" i="7"/>
  <c r="J38" i="7" s="1"/>
  <c r="Q39" i="7" l="1"/>
  <c r="Q40" i="7" s="1"/>
  <c r="Q43" i="7" s="1"/>
  <c r="J39" i="7"/>
  <c r="Q42" i="7"/>
  <c r="Q44" i="7" s="1"/>
  <c r="Q45" i="7" s="1"/>
  <c r="Q46" i="7" l="1"/>
  <c r="Q47" i="7" s="1"/>
  <c r="J40" i="7"/>
  <c r="J43" i="7" s="1"/>
  <c r="J42" i="7"/>
  <c r="J44" i="7" s="1"/>
  <c r="J45" i="7" s="1"/>
  <c r="R37" i="7" l="1"/>
  <c r="R38" i="7" s="1"/>
  <c r="R36" i="7"/>
  <c r="R41" i="7"/>
  <c r="J46" i="7"/>
  <c r="J47" i="7" s="1"/>
  <c r="R39" i="7"/>
  <c r="R40" i="7" s="1"/>
  <c r="R43" i="7" s="1"/>
  <c r="K37" i="7" l="1"/>
  <c r="K38" i="7" s="1"/>
  <c r="K41" i="7"/>
  <c r="K36" i="7"/>
  <c r="K39" i="7" s="1"/>
  <c r="K40" i="7" s="1"/>
  <c r="K43" i="7" s="1"/>
  <c r="R42" i="7"/>
  <c r="R44" i="7" s="1"/>
  <c r="R45" i="7" s="1"/>
  <c r="R46" i="7" s="1"/>
  <c r="K42" i="7"/>
  <c r="K44" i="7" s="1"/>
  <c r="K45" i="7" s="1"/>
  <c r="K46" i="7" s="1"/>
  <c r="R47" i="7" l="1"/>
  <c r="K47" i="7"/>
  <c r="S36" i="7" l="1"/>
  <c r="S41" i="7"/>
  <c r="S37" i="7"/>
  <c r="S38" i="7" s="1"/>
  <c r="R48" i="7"/>
  <c r="L36" i="7"/>
  <c r="L41" i="7"/>
  <c r="L37" i="7"/>
  <c r="L38" i="7" s="1"/>
  <c r="K48" i="7"/>
  <c r="S39" i="7" l="1"/>
  <c r="S40" i="7" s="1"/>
  <c r="S43" i="7" s="1"/>
  <c r="L39" i="7"/>
  <c r="L40" i="7" s="1"/>
  <c r="L43" i="7" s="1"/>
  <c r="S42" i="7" l="1"/>
  <c r="S44" i="7" s="1"/>
  <c r="S45" i="7" s="1"/>
  <c r="S46" i="7" s="1"/>
  <c r="L42" i="7"/>
  <c r="L44" i="7" s="1"/>
  <c r="L45" i="7" s="1"/>
  <c r="L46" i="7" s="1"/>
  <c r="S47" i="7" l="1"/>
  <c r="L47" i="7"/>
  <c r="T37" i="7" l="1"/>
  <c r="T38" i="7" s="1"/>
  <c r="T36" i="7"/>
  <c r="T39" i="7" s="1"/>
  <c r="T40" i="7" s="1"/>
  <c r="T43" i="7" s="1"/>
  <c r="T41" i="7"/>
  <c r="S48" i="7"/>
  <c r="M36" i="7"/>
  <c r="M37" i="7"/>
  <c r="M38" i="7" s="1"/>
  <c r="M41" i="7"/>
  <c r="L48" i="7"/>
  <c r="C36" i="7"/>
  <c r="C37" i="7"/>
  <c r="C38" i="7" s="1"/>
  <c r="C41" i="7"/>
  <c r="T42" i="7" l="1"/>
  <c r="T44" i="7" s="1"/>
  <c r="T45" i="7" s="1"/>
  <c r="T46" i="7" s="1"/>
  <c r="M39" i="7"/>
  <c r="M40" i="7" s="1"/>
  <c r="M43" i="7" s="1"/>
  <c r="C39" i="7"/>
  <c r="C40" i="7" s="1"/>
  <c r="C43" i="7" s="1"/>
  <c r="C5" i="2"/>
  <c r="T47" i="7" l="1"/>
  <c r="T48" i="7" s="1"/>
  <c r="C27" i="7"/>
  <c r="M42" i="7"/>
  <c r="M44" i="7" s="1"/>
  <c r="M45" i="7" s="1"/>
  <c r="C42" i="7"/>
  <c r="D9" i="2" l="1"/>
  <c r="C8" i="2"/>
  <c r="C9" i="2"/>
  <c r="D8" i="2"/>
  <c r="D27" i="7"/>
  <c r="M46" i="7"/>
  <c r="C44" i="7"/>
  <c r="C45" i="7" s="1"/>
  <c r="C46" i="7" s="1"/>
  <c r="M47" i="7" l="1"/>
  <c r="M48" i="7" s="1"/>
  <c r="C26" i="7"/>
  <c r="D26" i="7" s="1"/>
  <c r="C47" i="7" l="1"/>
  <c r="D36" i="7" l="1"/>
  <c r="D41" i="7"/>
  <c r="D37" i="7"/>
  <c r="D38" i="7" s="1"/>
  <c r="D39" i="7" l="1"/>
  <c r="D40" i="7" l="1"/>
  <c r="D43" i="7" s="1"/>
  <c r="D42" i="7"/>
  <c r="D44" i="7" s="1"/>
  <c r="D45" i="7" s="1"/>
  <c r="D46" i="7" l="1"/>
  <c r="D47" i="7" s="1"/>
  <c r="E36" i="7" l="1"/>
  <c r="E37" i="7"/>
  <c r="E38" i="7" s="1"/>
  <c r="E41" i="7"/>
  <c r="D48" i="7"/>
  <c r="E39" i="7" l="1"/>
  <c r="E40" i="7" l="1"/>
  <c r="E43" i="7" s="1"/>
  <c r="E42" i="7"/>
  <c r="E44" i="7" s="1"/>
  <c r="E45" i="7" s="1"/>
  <c r="E46" i="7" l="1"/>
  <c r="E47" i="7" l="1"/>
  <c r="F37" i="7" l="1"/>
  <c r="F38" i="7" s="1"/>
  <c r="F36" i="7"/>
  <c r="E48" i="7"/>
  <c r="F41" i="7"/>
  <c r="F39" i="7" l="1"/>
  <c r="F40" i="7" s="1"/>
  <c r="F43" i="7" s="1"/>
  <c r="F42" i="7"/>
  <c r="F44" i="7" s="1"/>
  <c r="F45" i="7" s="1"/>
  <c r="F46" i="7" l="1"/>
  <c r="F47" i="7" l="1"/>
  <c r="F48" i="7" s="1"/>
  <c r="C25" i="7"/>
  <c r="D25" i="7" l="1"/>
  <c r="C28" i="7"/>
  <c r="D28" i="7" s="1"/>
</calcChain>
</file>

<file path=xl/sharedStrings.xml><?xml version="1.0" encoding="utf-8"?>
<sst xmlns="http://schemas.openxmlformats.org/spreadsheetml/2006/main" count="111" uniqueCount="71">
  <si>
    <t>Date</t>
  </si>
  <si>
    <t>Day of year</t>
  </si>
  <si>
    <t>Minutes</t>
  </si>
  <si>
    <t>j</t>
  </si>
  <si>
    <t>Latitude</t>
  </si>
  <si>
    <t>Obliquity</t>
  </si>
  <si>
    <t>Daylength</t>
  </si>
  <si>
    <t>Hours</t>
  </si>
  <si>
    <t>Email</t>
  </si>
  <si>
    <t>All Rights Reserved:  © Astronomy Morsels.</t>
  </si>
  <si>
    <t>I'm solely responsible for the input and express no warranty.  Use at your own risk.</t>
  </si>
  <si>
    <t>Nonetheless, this spreadsheet has been carefully reviewed, and calculation results have been compared with other applications.</t>
  </si>
  <si>
    <t>Longest day</t>
  </si>
  <si>
    <t>Shortest day</t>
  </si>
  <si>
    <t>Input</t>
  </si>
  <si>
    <t>Leap year?</t>
  </si>
  <si>
    <t>Day nr.</t>
  </si>
  <si>
    <t>lambda</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</si>
  <si>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</si>
  <si>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20th April, 2024.</t>
    </r>
  </si>
  <si>
    <t>description</t>
  </si>
  <si>
    <t>center of sun touches a mathematical horizon</t>
  </si>
  <si>
    <t>sun's upper limb touches mathematical horizon</t>
  </si>
  <si>
    <t>center of sun's disk touches the horizon</t>
  </si>
  <si>
    <t>sun's upper limb touches the horizon</t>
  </si>
  <si>
    <t>civil twilight</t>
  </si>
  <si>
    <t>nautical twilight</t>
  </si>
  <si>
    <t>amateur astronomical twilight</t>
  </si>
  <si>
    <t>astronomical twilight</t>
  </si>
  <si>
    <t>Angle</t>
  </si>
  <si>
    <t>Sunrise</t>
  </si>
  <si>
    <t>Event</t>
  </si>
  <si>
    <t>1st iter</t>
  </si>
  <si>
    <t>2nd iter</t>
  </si>
  <si>
    <t>3rd iter</t>
  </si>
  <si>
    <t>4th iter</t>
  </si>
  <si>
    <t>L</t>
  </si>
  <si>
    <t>G</t>
  </si>
  <si>
    <t>ec</t>
  </si>
  <si>
    <t>E</t>
  </si>
  <si>
    <t>obl</t>
  </si>
  <si>
    <t>delta</t>
  </si>
  <si>
    <t>GHA</t>
  </si>
  <si>
    <t>cosc</t>
  </si>
  <si>
    <t>correction</t>
  </si>
  <si>
    <t>new centuries</t>
  </si>
  <si>
    <t>Seconds change</t>
  </si>
  <si>
    <t>Inputs</t>
  </si>
  <si>
    <t>Timezone</t>
  </si>
  <si>
    <t>Weekday</t>
  </si>
  <si>
    <t>JDE at 00:00</t>
  </si>
  <si>
    <t>Days since Epoch</t>
  </si>
  <si>
    <t>Location</t>
  </si>
  <si>
    <t>Test</t>
  </si>
  <si>
    <t>φ    (latitude)</t>
  </si>
  <si>
    <t>L     (longitude)</t>
  </si>
  <si>
    <t>Locations</t>
  </si>
  <si>
    <t>Name</t>
  </si>
  <si>
    <t>φ (latitude)</t>
  </si>
  <si>
    <t>L (longitude)</t>
  </si>
  <si>
    <t>T (centuries)</t>
  </si>
  <si>
    <t>Transit</t>
  </si>
  <si>
    <t>Sunset</t>
  </si>
  <si>
    <t>utnew (rise)</t>
  </si>
  <si>
    <t>hrs (UT)</t>
  </si>
  <si>
    <t>Time (LT)</t>
  </si>
  <si>
    <t>V1.1</t>
  </si>
  <si>
    <t>Calculation tables (transit)</t>
  </si>
  <si>
    <t>Calculation tables (sunrise)</t>
  </si>
  <si>
    <t>Calculation tables (sunset)</t>
  </si>
  <si>
    <t xml:space="preserve">Daylength is total amount of daylight hours in a day, and is typically calculated as the hours between sunrise and sunset. As such, daylength gets longer during the summer months, and shorter during the winter months. In this spreadsheet, the daylength is calculauted in different ways, also the sun phases (rise, transit, set) are calculated.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</si>
</sst>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0.0000000000000000"/>
    <numFmt numFmtId="167" formatCode="0.000"/>
    <numFmt numFmtId="168" formatCode="h:mm"/>
    <numFmt numFmtId="169" formatCode="0.00000"/>
    <numFmt numFmtId="170" formatCode="0.000000"/>
    <numFmt numFmtId="171" formatCode="0.00000000000000"/>
  </numFmts>
  <fonts count="23">
    <font>
      <sz val="11"/>
      <color theme="1"/>
      <name val="Calibri"/>
      <family val="2"/>
      <scheme val="minor"/>
    </font>
    <font>
      <sz val="12"/>
      <color theme="1"/>
      <name val="Calibri"/>
      <family val="2"/>
      <scheme val="minor"/>
    </font>
    <font>
      <sz val="10"/>
      <color indexed="10"/>
      <name val="Arial"/>
      <family val="2"/>
    </font>
    <font>
      <b/>
      <sz val="11"/>
      <color theme="1"/>
      <name val="Calibri"/>
      <family val="2"/>
      <scheme val="minor"/>
    </font>
    <font>
      <i/>
      <sz val="14"/>
      <color theme="0"/>
      <name val="Calibri"/>
      <family val="2"/>
    </font>
    <font>
      <u/>
      <sz val="12"/>
      <color theme="10"/>
      <name val="Calibri"/>
      <family val="2"/>
      <scheme val="minor"/>
    </font>
    <font>
      <sz val="11"/>
      <color theme="1"/>
      <name val="Calibri"/>
      <family val="2"/>
      <scheme val="minor"/>
    </font>
    <font>
      <sz val="12"/>
      <color theme="1"/>
      <name val="Calibri"/>
      <family val="2"/>
    </font>
    <font>
      <b/>
      <sz val="12"/>
      <color theme="1"/>
      <name val="Calibri"/>
      <family val="2"/>
    </font>
    <font>
      <sz val="9"/>
      <color theme="1"/>
      <name val="Calibri"/>
      <family val="2"/>
      <scheme val="minor"/>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0"/>
      <name val="Arial"/>
      <family val="2"/>
    </font>
    <font>
      <sz val="12"/>
      <name val="Calibri"/>
      <family val="2"/>
    </font>
    <font>
      <b/>
      <sz val="12"/>
      <name val="Calibri"/>
      <family val="2"/>
    </font>
    <font>
      <sz val="11"/>
      <name val="ＭＳ Ｐゴシック"/>
      <family val="2"/>
      <charset val="128"/>
    </font>
    <font>
      <sz val="12"/>
      <color rgb="FF202122"/>
      <name val="Calibri"/>
      <family val="2"/>
    </font>
    <font>
      <b/>
      <sz val="12"/>
      <color rgb="FF000000"/>
      <name val="Calibri"/>
      <family val="2"/>
    </font>
    <font>
      <sz val="12"/>
      <color rgb="FF000000"/>
      <name val="Calibri"/>
      <family val="2"/>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1"/>
        <bgColor indexed="64"/>
      </patternFill>
    </fill>
    <fill>
      <patternFill patternType="solid">
        <fgColor theme="8" tint="0.79998168889431442"/>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5" fillId="0" borderId="0" applyNumberFormat="0" applyFill="0" applyBorder="0" applyAlignment="0" applyProtection="0"/>
    <xf numFmtId="0" fontId="9" fillId="0" borderId="0"/>
    <xf numFmtId="0" fontId="6" fillId="0" borderId="0"/>
    <xf numFmtId="0" fontId="16" fillId="0" borderId="0"/>
    <xf numFmtId="0" fontId="19" fillId="0" borderId="0"/>
  </cellStyleXfs>
  <cellXfs count="87">
    <xf numFmtId="0" fontId="0" fillId="0" borderId="0" xfId="0"/>
    <xf numFmtId="0" fontId="2" fillId="0" borderId="0" xfId="0" applyFont="1"/>
    <xf numFmtId="0" fontId="0" fillId="0" borderId="0" xfId="0" applyAlignment="1">
      <alignment horizontal="center"/>
    </xf>
    <xf numFmtId="0" fontId="0" fillId="0" borderId="1" xfId="0"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16" fontId="0" fillId="3" borderId="0" xfId="0" applyNumberFormat="1" applyFill="1" applyAlignment="1">
      <alignment horizontal="center"/>
    </xf>
    <xf numFmtId="164" fontId="0" fillId="3" borderId="6" xfId="0" applyNumberFormat="1" applyFill="1" applyBorder="1" applyAlignment="1">
      <alignment horizontal="center"/>
    </xf>
    <xf numFmtId="0" fontId="0" fillId="3" borderId="7" xfId="0" applyFill="1" applyBorder="1" applyAlignment="1">
      <alignment horizontal="center"/>
    </xf>
    <xf numFmtId="16" fontId="0" fillId="3" borderId="8" xfId="0" applyNumberFormat="1" applyFill="1" applyBorder="1" applyAlignment="1">
      <alignment horizontal="center"/>
    </xf>
    <xf numFmtId="0" fontId="10" fillId="5" borderId="2" xfId="1" applyFont="1" applyFill="1" applyBorder="1" applyAlignment="1">
      <alignment horizontal="left"/>
    </xf>
    <xf numFmtId="0" fontId="10" fillId="5" borderId="3" xfId="1" applyFont="1" applyFill="1" applyBorder="1" applyAlignment="1">
      <alignment horizontal="center"/>
    </xf>
    <xf numFmtId="0" fontId="10" fillId="5" borderId="3" xfId="1" applyFont="1" applyFill="1" applyBorder="1"/>
    <xf numFmtId="0" fontId="12" fillId="5" borderId="4" xfId="2" applyFont="1" applyFill="1" applyBorder="1" applyAlignment="1">
      <alignment horizontal="center"/>
    </xf>
    <xf numFmtId="0" fontId="13" fillId="5" borderId="5" xfId="2" applyFont="1" applyFill="1" applyBorder="1" applyAlignment="1">
      <alignment horizontal="left"/>
    </xf>
    <xf numFmtId="0" fontId="10" fillId="5" borderId="0" xfId="1" applyFont="1" applyFill="1" applyAlignment="1">
      <alignment horizontal="center"/>
    </xf>
    <xf numFmtId="0" fontId="10" fillId="5" borderId="0" xfId="1" applyFont="1" applyFill="1"/>
    <xf numFmtId="0" fontId="10" fillId="5" borderId="6" xfId="1" applyFont="1" applyFill="1" applyBorder="1" applyAlignment="1">
      <alignment horizontal="center"/>
    </xf>
    <xf numFmtId="0" fontId="10" fillId="5" borderId="7" xfId="2" applyFont="1" applyFill="1" applyBorder="1" applyAlignment="1">
      <alignment horizontal="left"/>
    </xf>
    <xf numFmtId="0" fontId="10" fillId="5" borderId="8" xfId="2" applyFont="1" applyFill="1" applyBorder="1" applyAlignment="1">
      <alignment horizontal="left"/>
    </xf>
    <xf numFmtId="0" fontId="10" fillId="5" borderId="8" xfId="1" applyFont="1" applyFill="1" applyBorder="1"/>
    <xf numFmtId="0" fontId="11" fillId="5" borderId="9" xfId="1" applyFont="1" applyFill="1" applyBorder="1" applyAlignment="1">
      <alignment horizontal="center"/>
    </xf>
    <xf numFmtId="0" fontId="0" fillId="4" borderId="1" xfId="0" applyFill="1" applyBorder="1" applyAlignment="1">
      <alignment horizontal="center"/>
    </xf>
    <xf numFmtId="0" fontId="1" fillId="5" borderId="0" xfId="1" applyFill="1"/>
    <xf numFmtId="0" fontId="0" fillId="5" borderId="0" xfId="0" applyFill="1"/>
    <xf numFmtId="0" fontId="17" fillId="0" borderId="0" xfId="5" applyFont="1"/>
    <xf numFmtId="0" fontId="18" fillId="0" borderId="0" xfId="5" applyFont="1"/>
    <xf numFmtId="166" fontId="17" fillId="0" borderId="0" xfId="5" applyNumberFormat="1" applyFont="1"/>
    <xf numFmtId="0" fontId="17" fillId="0" borderId="0" xfId="5" applyFont="1" applyAlignment="1">
      <alignment horizontal="center"/>
    </xf>
    <xf numFmtId="0" fontId="17" fillId="0" borderId="0" xfId="5" applyFont="1" applyAlignment="1">
      <alignment horizontal="right"/>
    </xf>
    <xf numFmtId="167" fontId="17" fillId="0" borderId="0" xfId="5" applyNumberFormat="1" applyFont="1"/>
    <xf numFmtId="168" fontId="17" fillId="0" borderId="0" xfId="5" applyNumberFormat="1" applyFont="1"/>
    <xf numFmtId="169" fontId="17" fillId="0" borderId="0" xfId="5" applyNumberFormat="1" applyFont="1"/>
    <xf numFmtId="170" fontId="17" fillId="0" borderId="0" xfId="5" applyNumberFormat="1" applyFont="1"/>
    <xf numFmtId="171" fontId="17" fillId="0" borderId="0" xfId="5" applyNumberFormat="1" applyFont="1"/>
    <xf numFmtId="0" fontId="7" fillId="0" borderId="8" xfId="5" applyFont="1" applyBorder="1"/>
    <xf numFmtId="0" fontId="8" fillId="2" borderId="9" xfId="5" applyFont="1" applyFill="1" applyBorder="1" applyAlignment="1">
      <alignment horizontal="right"/>
    </xf>
    <xf numFmtId="0" fontId="7" fillId="0" borderId="13" xfId="5" applyFont="1" applyBorder="1" applyAlignment="1">
      <alignment vertical="center"/>
    </xf>
    <xf numFmtId="14" fontId="8" fillId="2" borderId="1" xfId="5" applyNumberFormat="1" applyFont="1" applyFill="1" applyBorder="1" applyAlignment="1" applyProtection="1">
      <alignment horizontal="right" vertical="center"/>
      <protection locked="0"/>
    </xf>
    <xf numFmtId="0" fontId="17" fillId="0" borderId="1" xfId="6" applyFont="1" applyBorder="1" applyAlignment="1">
      <alignment vertical="center"/>
    </xf>
    <xf numFmtId="1" fontId="18" fillId="2" borderId="1" xfId="6" applyNumberFormat="1" applyFont="1" applyFill="1" applyBorder="1" applyAlignment="1" applyProtection="1">
      <alignment horizontal="right" vertical="center"/>
      <protection locked="0"/>
    </xf>
    <xf numFmtId="0" fontId="7" fillId="0" borderId="1" xfId="5" applyFont="1" applyBorder="1" applyAlignment="1">
      <alignment vertical="center"/>
    </xf>
    <xf numFmtId="0" fontId="7" fillId="0" borderId="1" xfId="5" applyFont="1" applyBorder="1" applyAlignment="1">
      <alignment horizontal="right" vertical="center"/>
    </xf>
    <xf numFmtId="1" fontId="7" fillId="0" borderId="1" xfId="5" applyNumberFormat="1" applyFont="1" applyBorder="1" applyAlignment="1">
      <alignment horizontal="right" vertical="center"/>
    </xf>
    <xf numFmtId="4" fontId="7" fillId="0" borderId="1" xfId="5" applyNumberFormat="1" applyFont="1" applyBorder="1" applyAlignment="1">
      <alignment horizontal="right" vertical="center"/>
    </xf>
    <xf numFmtId="0" fontId="7" fillId="0" borderId="1" xfId="0" applyFont="1" applyBorder="1"/>
    <xf numFmtId="0" fontId="8" fillId="2" borderId="14" xfId="0" applyFont="1" applyFill="1" applyBorder="1" applyAlignment="1" applyProtection="1">
      <alignment horizontal="right"/>
      <protection locked="0"/>
    </xf>
    <xf numFmtId="0" fontId="20" fillId="0" borderId="1" xfId="5" applyFont="1" applyBorder="1" applyAlignment="1">
      <alignment vertical="center"/>
    </xf>
    <xf numFmtId="2" fontId="7" fillId="0" borderId="1" xfId="5" applyNumberFormat="1" applyFont="1" applyBorder="1" applyAlignment="1">
      <alignment horizontal="right" vertical="center"/>
    </xf>
    <xf numFmtId="0" fontId="20" fillId="0" borderId="1" xfId="5" applyFont="1" applyBorder="1" applyAlignment="1">
      <alignment horizontal="right" vertical="center"/>
    </xf>
    <xf numFmtId="0" fontId="8" fillId="2" borderId="1" xfId="5" applyFont="1" applyFill="1" applyBorder="1" applyAlignment="1" applyProtection="1">
      <alignment vertical="center"/>
      <protection locked="0"/>
    </xf>
    <xf numFmtId="2" fontId="8" fillId="2" borderId="1" xfId="5" applyNumberFormat="1" applyFont="1" applyFill="1" applyBorder="1" applyAlignment="1" applyProtection="1">
      <alignment vertical="center"/>
      <protection locked="0"/>
    </xf>
    <xf numFmtId="0" fontId="21" fillId="6" borderId="3" xfId="0" applyFont="1" applyFill="1" applyBorder="1"/>
    <xf numFmtId="0" fontId="21" fillId="6" borderId="4" xfId="0" applyFont="1" applyFill="1" applyBorder="1"/>
    <xf numFmtId="0" fontId="22" fillId="6" borderId="6" xfId="0" applyFont="1" applyFill="1" applyBorder="1"/>
    <xf numFmtId="0" fontId="22" fillId="6" borderId="8" xfId="0" applyFont="1" applyFill="1" applyBorder="1"/>
    <xf numFmtId="0" fontId="22" fillId="6" borderId="9" xfId="0" applyFont="1" applyFill="1" applyBorder="1"/>
    <xf numFmtId="171" fontId="17" fillId="0" borderId="0" xfId="5" applyNumberFormat="1" applyFont="1" applyAlignment="1">
      <alignment horizontal="center"/>
    </xf>
    <xf numFmtId="165" fontId="22" fillId="6" borderId="5" xfId="0" applyNumberFormat="1" applyFont="1" applyFill="1" applyBorder="1" applyAlignment="1">
      <alignment horizontal="center"/>
    </xf>
    <xf numFmtId="165" fontId="22" fillId="6" borderId="7" xfId="0" applyNumberFormat="1" applyFont="1" applyFill="1" applyBorder="1" applyAlignment="1">
      <alignment horizontal="center"/>
    </xf>
    <xf numFmtId="0" fontId="22" fillId="6" borderId="0" xfId="0" applyFont="1" applyFill="1"/>
    <xf numFmtId="0" fontId="18" fillId="3" borderId="2" xfId="5" applyFont="1" applyFill="1" applyBorder="1" applyAlignment="1">
      <alignment horizontal="center"/>
    </xf>
    <xf numFmtId="0" fontId="17" fillId="0" borderId="1" xfId="5" applyFont="1" applyBorder="1" applyAlignment="1">
      <alignment horizontal="left"/>
    </xf>
    <xf numFmtId="0" fontId="17" fillId="0" borderId="1" xfId="5" applyFont="1" applyBorder="1"/>
    <xf numFmtId="0" fontId="17" fillId="0" borderId="1" xfId="5" applyFont="1" applyBorder="1" applyAlignment="1">
      <alignment horizontal="right"/>
    </xf>
    <xf numFmtId="0" fontId="17" fillId="5" borderId="0" xfId="5" applyFont="1" applyFill="1"/>
    <xf numFmtId="0" fontId="17" fillId="5" borderId="0" xfId="5" applyFont="1" applyFill="1" applyAlignment="1">
      <alignment horizontal="center"/>
    </xf>
    <xf numFmtId="0" fontId="18" fillId="0" borderId="0" xfId="5" applyFont="1" applyAlignment="1">
      <alignment horizontal="center"/>
    </xf>
    <xf numFmtId="0" fontId="3" fillId="2" borderId="0" xfId="0" applyFont="1" applyFill="1" applyAlignment="1">
      <alignment horizontal="center"/>
    </xf>
    <xf numFmtId="2" fontId="3" fillId="2" borderId="1" xfId="0" applyNumberFormat="1" applyFont="1" applyFill="1" applyBorder="1" applyAlignment="1" applyProtection="1">
      <alignment horizontal="center"/>
      <protection locked="0"/>
    </xf>
    <xf numFmtId="2" fontId="17" fillId="4" borderId="1" xfId="5" applyNumberFormat="1" applyFont="1" applyFill="1" applyBorder="1"/>
    <xf numFmtId="168" fontId="17" fillId="4" borderId="1" xfId="5" applyNumberFormat="1" applyFont="1" applyFill="1" applyBorder="1"/>
    <xf numFmtId="0" fontId="4" fillId="5" borderId="0" xfId="1" applyFont="1" applyFill="1" applyAlignment="1">
      <alignment horizontal="center" vertical="center" wrapText="1"/>
    </xf>
    <xf numFmtId="0" fontId="14" fillId="5" borderId="2" xfId="2" applyFont="1" applyFill="1" applyBorder="1" applyAlignment="1">
      <alignment horizontal="center"/>
    </xf>
    <xf numFmtId="0" fontId="14" fillId="5" borderId="3" xfId="2" applyFont="1" applyFill="1" applyBorder="1" applyAlignment="1">
      <alignment horizontal="center"/>
    </xf>
    <xf numFmtId="0" fontId="14" fillId="5" borderId="10" xfId="2" applyFont="1" applyFill="1" applyBorder="1" applyAlignment="1">
      <alignment horizontal="center"/>
    </xf>
    <xf numFmtId="0" fontId="15" fillId="5" borderId="5" xfId="0" applyFont="1" applyFill="1" applyBorder="1" applyAlignment="1">
      <alignment horizontal="center"/>
    </xf>
    <xf numFmtId="0" fontId="15" fillId="5" borderId="0" xfId="0" applyFont="1" applyFill="1" applyAlignment="1">
      <alignment horizontal="center"/>
    </xf>
    <xf numFmtId="0" fontId="15" fillId="5" borderId="11" xfId="0" applyFont="1" applyFill="1" applyBorder="1" applyAlignment="1">
      <alignment horizontal="center"/>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12" xfId="0" applyFont="1" applyFill="1" applyBorder="1" applyAlignment="1">
      <alignment horizontal="center"/>
    </xf>
    <xf numFmtId="0" fontId="7" fillId="0" borderId="8" xfId="5" applyFont="1" applyBorder="1" applyAlignment="1">
      <alignment horizontal="center" vertical="center"/>
    </xf>
    <xf numFmtId="0" fontId="0" fillId="0" borderId="0" xfId="0" applyAlignment="1">
      <alignment horizontal="center"/>
    </xf>
    <xf numFmtId="167" fontId="18" fillId="2" borderId="1" xfId="5" applyNumberFormat="1" applyFont="1" applyFill="1" applyBorder="1" applyProtection="1">
      <protection locked="0"/>
    </xf>
  </cellXfs>
  <cellStyles count="7">
    <cellStyle name="Hyperlink 2" xfId="2" xr:uid="{D5ACFE3F-D052-4049-ABCD-B1647BD7C9CE}"/>
    <cellStyle name="Normal" xfId="0" builtinId="0"/>
    <cellStyle name="Normal 2" xfId="1" xr:uid="{6E869B1E-3825-7143-881F-3B7FF934F199}"/>
    <cellStyle name="Normal 3" xfId="5" xr:uid="{8BBE0718-9F9F-AA4A-BE0A-CD51B0DA0FF1}"/>
    <cellStyle name="Normal 3 2" xfId="6" xr:uid="{9B0E1E95-E38F-204C-8602-EA1FF6C1F735}"/>
    <cellStyle name="Normal 4" xfId="4" xr:uid="{2305CDD2-12F4-2747-A307-6B841DB066B1}"/>
    <cellStyle name="Normal 5" xfId="3" xr:uid="{B81E1D70-E3B1-9343-80A4-9E9406FFCEF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Daylength!$D$12</c:f>
              <c:strCache>
                <c:ptCount val="1"/>
                <c:pt idx="0">
                  <c:v>Daylength</c:v>
                </c:pt>
              </c:strCache>
            </c:strRef>
          </c:tx>
          <c:marker>
            <c:symbol val="none"/>
          </c:marker>
          <c:cat>
            <c:numRef>
              <c:f>Daylength!$C$13:$C$378</c:f>
              <c:numCache>
                <c:formatCode>d\-mmm</c:formatCode>
                <c:ptCount val="366"/>
                <c:pt idx="0">
                  <c:v>39072</c:v>
                </c:pt>
                <c:pt idx="1">
                  <c:v>39073</c:v>
                </c:pt>
                <c:pt idx="2">
                  <c:v>39074</c:v>
                </c:pt>
                <c:pt idx="3">
                  <c:v>39075</c:v>
                </c:pt>
                <c:pt idx="4">
                  <c:v>39076</c:v>
                </c:pt>
                <c:pt idx="5">
                  <c:v>39077</c:v>
                </c:pt>
                <c:pt idx="6">
                  <c:v>39078</c:v>
                </c:pt>
                <c:pt idx="7">
                  <c:v>39079</c:v>
                </c:pt>
                <c:pt idx="8">
                  <c:v>39080</c:v>
                </c:pt>
                <c:pt idx="9">
                  <c:v>39081</c:v>
                </c:pt>
                <c:pt idx="10">
                  <c:v>39082</c:v>
                </c:pt>
                <c:pt idx="11">
                  <c:v>39083</c:v>
                </c:pt>
                <c:pt idx="12">
                  <c:v>39084</c:v>
                </c:pt>
                <c:pt idx="13">
                  <c:v>39085</c:v>
                </c:pt>
                <c:pt idx="14">
                  <c:v>39086</c:v>
                </c:pt>
                <c:pt idx="15">
                  <c:v>39087</c:v>
                </c:pt>
                <c:pt idx="16">
                  <c:v>39088</c:v>
                </c:pt>
                <c:pt idx="17">
                  <c:v>39089</c:v>
                </c:pt>
                <c:pt idx="18">
                  <c:v>39090</c:v>
                </c:pt>
                <c:pt idx="19">
                  <c:v>39091</c:v>
                </c:pt>
                <c:pt idx="20">
                  <c:v>39092</c:v>
                </c:pt>
                <c:pt idx="21">
                  <c:v>39093</c:v>
                </c:pt>
                <c:pt idx="22">
                  <c:v>39094</c:v>
                </c:pt>
                <c:pt idx="23">
                  <c:v>39095</c:v>
                </c:pt>
                <c:pt idx="24">
                  <c:v>39096</c:v>
                </c:pt>
                <c:pt idx="25">
                  <c:v>39097</c:v>
                </c:pt>
                <c:pt idx="26">
                  <c:v>39098</c:v>
                </c:pt>
                <c:pt idx="27">
                  <c:v>39099</c:v>
                </c:pt>
                <c:pt idx="28">
                  <c:v>39100</c:v>
                </c:pt>
                <c:pt idx="29">
                  <c:v>39101</c:v>
                </c:pt>
                <c:pt idx="30">
                  <c:v>39102</c:v>
                </c:pt>
                <c:pt idx="31">
                  <c:v>39103</c:v>
                </c:pt>
                <c:pt idx="32">
                  <c:v>39104</c:v>
                </c:pt>
                <c:pt idx="33">
                  <c:v>39105</c:v>
                </c:pt>
                <c:pt idx="34">
                  <c:v>39106</c:v>
                </c:pt>
                <c:pt idx="35">
                  <c:v>39107</c:v>
                </c:pt>
                <c:pt idx="36">
                  <c:v>39108</c:v>
                </c:pt>
                <c:pt idx="37">
                  <c:v>39109</c:v>
                </c:pt>
                <c:pt idx="38">
                  <c:v>39110</c:v>
                </c:pt>
                <c:pt idx="39">
                  <c:v>39111</c:v>
                </c:pt>
                <c:pt idx="40">
                  <c:v>39112</c:v>
                </c:pt>
                <c:pt idx="41">
                  <c:v>39113</c:v>
                </c:pt>
                <c:pt idx="42">
                  <c:v>39114</c:v>
                </c:pt>
                <c:pt idx="43">
                  <c:v>39115</c:v>
                </c:pt>
                <c:pt idx="44">
                  <c:v>39116</c:v>
                </c:pt>
                <c:pt idx="45">
                  <c:v>39117</c:v>
                </c:pt>
                <c:pt idx="46">
                  <c:v>39118</c:v>
                </c:pt>
                <c:pt idx="47">
                  <c:v>39119</c:v>
                </c:pt>
                <c:pt idx="48">
                  <c:v>39120</c:v>
                </c:pt>
                <c:pt idx="49">
                  <c:v>39121</c:v>
                </c:pt>
                <c:pt idx="50">
                  <c:v>39122</c:v>
                </c:pt>
                <c:pt idx="51">
                  <c:v>39123</c:v>
                </c:pt>
                <c:pt idx="52">
                  <c:v>39124</c:v>
                </c:pt>
                <c:pt idx="53">
                  <c:v>39125</c:v>
                </c:pt>
                <c:pt idx="54">
                  <c:v>39126</c:v>
                </c:pt>
                <c:pt idx="55">
                  <c:v>39127</c:v>
                </c:pt>
                <c:pt idx="56">
                  <c:v>39128</c:v>
                </c:pt>
                <c:pt idx="57">
                  <c:v>39129</c:v>
                </c:pt>
                <c:pt idx="58">
                  <c:v>39130</c:v>
                </c:pt>
                <c:pt idx="59">
                  <c:v>39131</c:v>
                </c:pt>
                <c:pt idx="60">
                  <c:v>39132</c:v>
                </c:pt>
                <c:pt idx="61">
                  <c:v>39133</c:v>
                </c:pt>
                <c:pt idx="62">
                  <c:v>39134</c:v>
                </c:pt>
                <c:pt idx="63">
                  <c:v>39135</c:v>
                </c:pt>
                <c:pt idx="64">
                  <c:v>39136</c:v>
                </c:pt>
                <c:pt idx="65">
                  <c:v>39137</c:v>
                </c:pt>
                <c:pt idx="66">
                  <c:v>39138</c:v>
                </c:pt>
                <c:pt idx="67">
                  <c:v>39139</c:v>
                </c:pt>
                <c:pt idx="68">
                  <c:v>39140</c:v>
                </c:pt>
                <c:pt idx="69">
                  <c:v>39141</c:v>
                </c:pt>
                <c:pt idx="70">
                  <c:v>39142</c:v>
                </c:pt>
                <c:pt idx="71">
                  <c:v>39143</c:v>
                </c:pt>
                <c:pt idx="72">
                  <c:v>39144</c:v>
                </c:pt>
                <c:pt idx="73">
                  <c:v>39145</c:v>
                </c:pt>
                <c:pt idx="74">
                  <c:v>39146</c:v>
                </c:pt>
                <c:pt idx="75">
                  <c:v>39147</c:v>
                </c:pt>
                <c:pt idx="76">
                  <c:v>39148</c:v>
                </c:pt>
                <c:pt idx="77">
                  <c:v>39149</c:v>
                </c:pt>
                <c:pt idx="78">
                  <c:v>39150</c:v>
                </c:pt>
                <c:pt idx="79">
                  <c:v>39151</c:v>
                </c:pt>
                <c:pt idx="80">
                  <c:v>39152</c:v>
                </c:pt>
                <c:pt idx="81">
                  <c:v>39153</c:v>
                </c:pt>
                <c:pt idx="82">
                  <c:v>39154</c:v>
                </c:pt>
                <c:pt idx="83">
                  <c:v>39155</c:v>
                </c:pt>
                <c:pt idx="84">
                  <c:v>39156</c:v>
                </c:pt>
                <c:pt idx="85">
                  <c:v>39157</c:v>
                </c:pt>
                <c:pt idx="86">
                  <c:v>39158</c:v>
                </c:pt>
                <c:pt idx="87">
                  <c:v>39159</c:v>
                </c:pt>
                <c:pt idx="88">
                  <c:v>39160</c:v>
                </c:pt>
                <c:pt idx="89">
                  <c:v>39161</c:v>
                </c:pt>
                <c:pt idx="90">
                  <c:v>39162</c:v>
                </c:pt>
                <c:pt idx="91">
                  <c:v>39163</c:v>
                </c:pt>
                <c:pt idx="92">
                  <c:v>39164</c:v>
                </c:pt>
                <c:pt idx="93">
                  <c:v>39165</c:v>
                </c:pt>
                <c:pt idx="94">
                  <c:v>39166</c:v>
                </c:pt>
                <c:pt idx="95">
                  <c:v>39167</c:v>
                </c:pt>
                <c:pt idx="96">
                  <c:v>39168</c:v>
                </c:pt>
                <c:pt idx="97">
                  <c:v>39169</c:v>
                </c:pt>
                <c:pt idx="98">
                  <c:v>39170</c:v>
                </c:pt>
                <c:pt idx="99">
                  <c:v>39171</c:v>
                </c:pt>
                <c:pt idx="100">
                  <c:v>39172</c:v>
                </c:pt>
                <c:pt idx="101">
                  <c:v>39173</c:v>
                </c:pt>
                <c:pt idx="102">
                  <c:v>39174</c:v>
                </c:pt>
                <c:pt idx="103">
                  <c:v>39175</c:v>
                </c:pt>
                <c:pt idx="104">
                  <c:v>39176</c:v>
                </c:pt>
                <c:pt idx="105">
                  <c:v>39177</c:v>
                </c:pt>
                <c:pt idx="106">
                  <c:v>39178</c:v>
                </c:pt>
                <c:pt idx="107">
                  <c:v>39179</c:v>
                </c:pt>
                <c:pt idx="108">
                  <c:v>39180</c:v>
                </c:pt>
                <c:pt idx="109">
                  <c:v>39181</c:v>
                </c:pt>
                <c:pt idx="110">
                  <c:v>39182</c:v>
                </c:pt>
                <c:pt idx="111">
                  <c:v>39183</c:v>
                </c:pt>
                <c:pt idx="112">
                  <c:v>39184</c:v>
                </c:pt>
                <c:pt idx="113">
                  <c:v>39185</c:v>
                </c:pt>
                <c:pt idx="114">
                  <c:v>39186</c:v>
                </c:pt>
                <c:pt idx="115">
                  <c:v>39187</c:v>
                </c:pt>
                <c:pt idx="116">
                  <c:v>39188</c:v>
                </c:pt>
                <c:pt idx="117">
                  <c:v>39189</c:v>
                </c:pt>
                <c:pt idx="118">
                  <c:v>39190</c:v>
                </c:pt>
                <c:pt idx="119">
                  <c:v>39191</c:v>
                </c:pt>
                <c:pt idx="120">
                  <c:v>39192</c:v>
                </c:pt>
                <c:pt idx="121">
                  <c:v>39193</c:v>
                </c:pt>
                <c:pt idx="122">
                  <c:v>39194</c:v>
                </c:pt>
                <c:pt idx="123">
                  <c:v>39195</c:v>
                </c:pt>
                <c:pt idx="124">
                  <c:v>39196</c:v>
                </c:pt>
                <c:pt idx="125">
                  <c:v>39197</c:v>
                </c:pt>
                <c:pt idx="126">
                  <c:v>39198</c:v>
                </c:pt>
                <c:pt idx="127">
                  <c:v>39199</c:v>
                </c:pt>
                <c:pt idx="128">
                  <c:v>39200</c:v>
                </c:pt>
                <c:pt idx="129">
                  <c:v>39201</c:v>
                </c:pt>
                <c:pt idx="130">
                  <c:v>39202</c:v>
                </c:pt>
                <c:pt idx="131">
                  <c:v>39203</c:v>
                </c:pt>
                <c:pt idx="132">
                  <c:v>39204</c:v>
                </c:pt>
                <c:pt idx="133">
                  <c:v>39205</c:v>
                </c:pt>
                <c:pt idx="134">
                  <c:v>39206</c:v>
                </c:pt>
                <c:pt idx="135">
                  <c:v>39207</c:v>
                </c:pt>
                <c:pt idx="136">
                  <c:v>39208</c:v>
                </c:pt>
                <c:pt idx="137">
                  <c:v>39209</c:v>
                </c:pt>
                <c:pt idx="138">
                  <c:v>39210</c:v>
                </c:pt>
                <c:pt idx="139">
                  <c:v>39211</c:v>
                </c:pt>
                <c:pt idx="140">
                  <c:v>39212</c:v>
                </c:pt>
                <c:pt idx="141">
                  <c:v>39213</c:v>
                </c:pt>
                <c:pt idx="142">
                  <c:v>39214</c:v>
                </c:pt>
                <c:pt idx="143">
                  <c:v>39215</c:v>
                </c:pt>
                <c:pt idx="144">
                  <c:v>39216</c:v>
                </c:pt>
                <c:pt idx="145">
                  <c:v>39217</c:v>
                </c:pt>
                <c:pt idx="146">
                  <c:v>39218</c:v>
                </c:pt>
                <c:pt idx="147">
                  <c:v>39219</c:v>
                </c:pt>
                <c:pt idx="148">
                  <c:v>39220</c:v>
                </c:pt>
                <c:pt idx="149">
                  <c:v>39221</c:v>
                </c:pt>
                <c:pt idx="150">
                  <c:v>39222</c:v>
                </c:pt>
                <c:pt idx="151">
                  <c:v>39223</c:v>
                </c:pt>
                <c:pt idx="152">
                  <c:v>39224</c:v>
                </c:pt>
                <c:pt idx="153">
                  <c:v>39225</c:v>
                </c:pt>
                <c:pt idx="154">
                  <c:v>39226</c:v>
                </c:pt>
                <c:pt idx="155">
                  <c:v>39227</c:v>
                </c:pt>
                <c:pt idx="156">
                  <c:v>39228</c:v>
                </c:pt>
                <c:pt idx="157">
                  <c:v>39229</c:v>
                </c:pt>
                <c:pt idx="158">
                  <c:v>39230</c:v>
                </c:pt>
                <c:pt idx="159">
                  <c:v>39231</c:v>
                </c:pt>
                <c:pt idx="160">
                  <c:v>39232</c:v>
                </c:pt>
                <c:pt idx="161">
                  <c:v>39233</c:v>
                </c:pt>
                <c:pt idx="162">
                  <c:v>39234</c:v>
                </c:pt>
                <c:pt idx="163">
                  <c:v>39235</c:v>
                </c:pt>
                <c:pt idx="164">
                  <c:v>39236</c:v>
                </c:pt>
                <c:pt idx="165">
                  <c:v>39237</c:v>
                </c:pt>
                <c:pt idx="166">
                  <c:v>39238</c:v>
                </c:pt>
                <c:pt idx="167">
                  <c:v>39239</c:v>
                </c:pt>
                <c:pt idx="168">
                  <c:v>39240</c:v>
                </c:pt>
                <c:pt idx="169">
                  <c:v>39241</c:v>
                </c:pt>
                <c:pt idx="170">
                  <c:v>39242</c:v>
                </c:pt>
                <c:pt idx="171">
                  <c:v>39243</c:v>
                </c:pt>
                <c:pt idx="172">
                  <c:v>39244</c:v>
                </c:pt>
                <c:pt idx="173">
                  <c:v>39245</c:v>
                </c:pt>
                <c:pt idx="174">
                  <c:v>39246</c:v>
                </c:pt>
                <c:pt idx="175">
                  <c:v>39247</c:v>
                </c:pt>
                <c:pt idx="176">
                  <c:v>39248</c:v>
                </c:pt>
                <c:pt idx="177">
                  <c:v>39249</c:v>
                </c:pt>
                <c:pt idx="178">
                  <c:v>39250</c:v>
                </c:pt>
                <c:pt idx="179">
                  <c:v>39251</c:v>
                </c:pt>
                <c:pt idx="180">
                  <c:v>39252</c:v>
                </c:pt>
                <c:pt idx="181">
                  <c:v>39253</c:v>
                </c:pt>
                <c:pt idx="182">
                  <c:v>39254</c:v>
                </c:pt>
                <c:pt idx="183">
                  <c:v>39255</c:v>
                </c:pt>
                <c:pt idx="184">
                  <c:v>39256</c:v>
                </c:pt>
                <c:pt idx="185">
                  <c:v>39257</c:v>
                </c:pt>
                <c:pt idx="186">
                  <c:v>39258</c:v>
                </c:pt>
                <c:pt idx="187">
                  <c:v>39259</c:v>
                </c:pt>
                <c:pt idx="188">
                  <c:v>39260</c:v>
                </c:pt>
                <c:pt idx="189">
                  <c:v>39261</c:v>
                </c:pt>
                <c:pt idx="190">
                  <c:v>39262</c:v>
                </c:pt>
                <c:pt idx="191">
                  <c:v>39263</c:v>
                </c:pt>
                <c:pt idx="192">
                  <c:v>39264</c:v>
                </c:pt>
                <c:pt idx="193">
                  <c:v>39265</c:v>
                </c:pt>
                <c:pt idx="194">
                  <c:v>39266</c:v>
                </c:pt>
                <c:pt idx="195">
                  <c:v>39267</c:v>
                </c:pt>
                <c:pt idx="196">
                  <c:v>39268</c:v>
                </c:pt>
                <c:pt idx="197">
                  <c:v>39269</c:v>
                </c:pt>
                <c:pt idx="198">
                  <c:v>39270</c:v>
                </c:pt>
                <c:pt idx="199">
                  <c:v>39271</c:v>
                </c:pt>
                <c:pt idx="200">
                  <c:v>39272</c:v>
                </c:pt>
                <c:pt idx="201">
                  <c:v>39273</c:v>
                </c:pt>
                <c:pt idx="202">
                  <c:v>39274</c:v>
                </c:pt>
                <c:pt idx="203">
                  <c:v>39275</c:v>
                </c:pt>
                <c:pt idx="204">
                  <c:v>39276</c:v>
                </c:pt>
                <c:pt idx="205">
                  <c:v>39277</c:v>
                </c:pt>
                <c:pt idx="206">
                  <c:v>39278</c:v>
                </c:pt>
                <c:pt idx="207">
                  <c:v>39279</c:v>
                </c:pt>
                <c:pt idx="208">
                  <c:v>39280</c:v>
                </c:pt>
                <c:pt idx="209">
                  <c:v>39281</c:v>
                </c:pt>
                <c:pt idx="210">
                  <c:v>39282</c:v>
                </c:pt>
                <c:pt idx="211">
                  <c:v>39283</c:v>
                </c:pt>
                <c:pt idx="212">
                  <c:v>39284</c:v>
                </c:pt>
                <c:pt idx="213">
                  <c:v>39285</c:v>
                </c:pt>
                <c:pt idx="214">
                  <c:v>39286</c:v>
                </c:pt>
                <c:pt idx="215">
                  <c:v>39287</c:v>
                </c:pt>
                <c:pt idx="216">
                  <c:v>39288</c:v>
                </c:pt>
                <c:pt idx="217">
                  <c:v>39289</c:v>
                </c:pt>
                <c:pt idx="218">
                  <c:v>39290</c:v>
                </c:pt>
                <c:pt idx="219">
                  <c:v>39291</c:v>
                </c:pt>
                <c:pt idx="220">
                  <c:v>39292</c:v>
                </c:pt>
                <c:pt idx="221">
                  <c:v>39293</c:v>
                </c:pt>
                <c:pt idx="222">
                  <c:v>39294</c:v>
                </c:pt>
                <c:pt idx="223">
                  <c:v>39295</c:v>
                </c:pt>
                <c:pt idx="224">
                  <c:v>39296</c:v>
                </c:pt>
                <c:pt idx="225">
                  <c:v>39297</c:v>
                </c:pt>
                <c:pt idx="226">
                  <c:v>39298</c:v>
                </c:pt>
                <c:pt idx="227">
                  <c:v>39299</c:v>
                </c:pt>
                <c:pt idx="228">
                  <c:v>39300</c:v>
                </c:pt>
                <c:pt idx="229">
                  <c:v>39301</c:v>
                </c:pt>
                <c:pt idx="230">
                  <c:v>39302</c:v>
                </c:pt>
                <c:pt idx="231">
                  <c:v>39303</c:v>
                </c:pt>
                <c:pt idx="232">
                  <c:v>39304</c:v>
                </c:pt>
                <c:pt idx="233">
                  <c:v>39305</c:v>
                </c:pt>
                <c:pt idx="234">
                  <c:v>39306</c:v>
                </c:pt>
                <c:pt idx="235">
                  <c:v>39307</c:v>
                </c:pt>
                <c:pt idx="236">
                  <c:v>39308</c:v>
                </c:pt>
                <c:pt idx="237">
                  <c:v>39309</c:v>
                </c:pt>
                <c:pt idx="238">
                  <c:v>39310</c:v>
                </c:pt>
                <c:pt idx="239">
                  <c:v>39311</c:v>
                </c:pt>
                <c:pt idx="240">
                  <c:v>39312</c:v>
                </c:pt>
                <c:pt idx="241">
                  <c:v>39313</c:v>
                </c:pt>
                <c:pt idx="242">
                  <c:v>39314</c:v>
                </c:pt>
                <c:pt idx="243">
                  <c:v>39315</c:v>
                </c:pt>
                <c:pt idx="244">
                  <c:v>39316</c:v>
                </c:pt>
                <c:pt idx="245">
                  <c:v>39317</c:v>
                </c:pt>
                <c:pt idx="246">
                  <c:v>39318</c:v>
                </c:pt>
                <c:pt idx="247">
                  <c:v>39319</c:v>
                </c:pt>
                <c:pt idx="248">
                  <c:v>39320</c:v>
                </c:pt>
                <c:pt idx="249">
                  <c:v>39321</c:v>
                </c:pt>
                <c:pt idx="250">
                  <c:v>39322</c:v>
                </c:pt>
                <c:pt idx="251">
                  <c:v>39323</c:v>
                </c:pt>
                <c:pt idx="252">
                  <c:v>39324</c:v>
                </c:pt>
                <c:pt idx="253">
                  <c:v>39325</c:v>
                </c:pt>
                <c:pt idx="254">
                  <c:v>39326</c:v>
                </c:pt>
                <c:pt idx="255">
                  <c:v>39327</c:v>
                </c:pt>
                <c:pt idx="256">
                  <c:v>39328</c:v>
                </c:pt>
                <c:pt idx="257">
                  <c:v>39329</c:v>
                </c:pt>
                <c:pt idx="258">
                  <c:v>39330</c:v>
                </c:pt>
                <c:pt idx="259">
                  <c:v>39331</c:v>
                </c:pt>
                <c:pt idx="260">
                  <c:v>39332</c:v>
                </c:pt>
                <c:pt idx="261">
                  <c:v>39333</c:v>
                </c:pt>
                <c:pt idx="262">
                  <c:v>39334</c:v>
                </c:pt>
                <c:pt idx="263">
                  <c:v>39335</c:v>
                </c:pt>
                <c:pt idx="264">
                  <c:v>39336</c:v>
                </c:pt>
                <c:pt idx="265">
                  <c:v>39337</c:v>
                </c:pt>
                <c:pt idx="266">
                  <c:v>39338</c:v>
                </c:pt>
                <c:pt idx="267">
                  <c:v>39339</c:v>
                </c:pt>
                <c:pt idx="268">
                  <c:v>39340</c:v>
                </c:pt>
                <c:pt idx="269">
                  <c:v>39341</c:v>
                </c:pt>
                <c:pt idx="270">
                  <c:v>39342</c:v>
                </c:pt>
                <c:pt idx="271">
                  <c:v>39343</c:v>
                </c:pt>
                <c:pt idx="272">
                  <c:v>39344</c:v>
                </c:pt>
                <c:pt idx="273">
                  <c:v>39345</c:v>
                </c:pt>
                <c:pt idx="274">
                  <c:v>39346</c:v>
                </c:pt>
                <c:pt idx="275">
                  <c:v>39347</c:v>
                </c:pt>
                <c:pt idx="276">
                  <c:v>39348</c:v>
                </c:pt>
                <c:pt idx="277">
                  <c:v>39349</c:v>
                </c:pt>
                <c:pt idx="278">
                  <c:v>39350</c:v>
                </c:pt>
                <c:pt idx="279">
                  <c:v>39351</c:v>
                </c:pt>
                <c:pt idx="280">
                  <c:v>39352</c:v>
                </c:pt>
                <c:pt idx="281">
                  <c:v>39353</c:v>
                </c:pt>
                <c:pt idx="282">
                  <c:v>39354</c:v>
                </c:pt>
                <c:pt idx="283">
                  <c:v>39355</c:v>
                </c:pt>
                <c:pt idx="284">
                  <c:v>39356</c:v>
                </c:pt>
                <c:pt idx="285">
                  <c:v>39357</c:v>
                </c:pt>
                <c:pt idx="286">
                  <c:v>39358</c:v>
                </c:pt>
                <c:pt idx="287">
                  <c:v>39359</c:v>
                </c:pt>
                <c:pt idx="288">
                  <c:v>39360</c:v>
                </c:pt>
                <c:pt idx="289">
                  <c:v>39361</c:v>
                </c:pt>
                <c:pt idx="290">
                  <c:v>39362</c:v>
                </c:pt>
                <c:pt idx="291">
                  <c:v>39363</c:v>
                </c:pt>
                <c:pt idx="292">
                  <c:v>39364</c:v>
                </c:pt>
                <c:pt idx="293">
                  <c:v>39365</c:v>
                </c:pt>
                <c:pt idx="294">
                  <c:v>39366</c:v>
                </c:pt>
                <c:pt idx="295">
                  <c:v>39367</c:v>
                </c:pt>
                <c:pt idx="296">
                  <c:v>39368</c:v>
                </c:pt>
                <c:pt idx="297">
                  <c:v>39369</c:v>
                </c:pt>
                <c:pt idx="298">
                  <c:v>39370</c:v>
                </c:pt>
                <c:pt idx="299">
                  <c:v>39371</c:v>
                </c:pt>
                <c:pt idx="300">
                  <c:v>39372</c:v>
                </c:pt>
                <c:pt idx="301">
                  <c:v>39373</c:v>
                </c:pt>
                <c:pt idx="302">
                  <c:v>39374</c:v>
                </c:pt>
                <c:pt idx="303">
                  <c:v>39375</c:v>
                </c:pt>
                <c:pt idx="304">
                  <c:v>39376</c:v>
                </c:pt>
                <c:pt idx="305">
                  <c:v>39377</c:v>
                </c:pt>
                <c:pt idx="306">
                  <c:v>39378</c:v>
                </c:pt>
                <c:pt idx="307">
                  <c:v>39379</c:v>
                </c:pt>
                <c:pt idx="308">
                  <c:v>39380</c:v>
                </c:pt>
                <c:pt idx="309">
                  <c:v>39381</c:v>
                </c:pt>
                <c:pt idx="310">
                  <c:v>39382</c:v>
                </c:pt>
                <c:pt idx="311">
                  <c:v>39383</c:v>
                </c:pt>
                <c:pt idx="312">
                  <c:v>39384</c:v>
                </c:pt>
                <c:pt idx="313">
                  <c:v>39385</c:v>
                </c:pt>
                <c:pt idx="314">
                  <c:v>39386</c:v>
                </c:pt>
                <c:pt idx="315">
                  <c:v>39387</c:v>
                </c:pt>
                <c:pt idx="316">
                  <c:v>39388</c:v>
                </c:pt>
                <c:pt idx="317">
                  <c:v>39389</c:v>
                </c:pt>
                <c:pt idx="318">
                  <c:v>39390</c:v>
                </c:pt>
                <c:pt idx="319">
                  <c:v>39391</c:v>
                </c:pt>
                <c:pt idx="320">
                  <c:v>39392</c:v>
                </c:pt>
                <c:pt idx="321">
                  <c:v>39393</c:v>
                </c:pt>
                <c:pt idx="322">
                  <c:v>39394</c:v>
                </c:pt>
                <c:pt idx="323">
                  <c:v>39395</c:v>
                </c:pt>
                <c:pt idx="324">
                  <c:v>39396</c:v>
                </c:pt>
                <c:pt idx="325">
                  <c:v>39397</c:v>
                </c:pt>
                <c:pt idx="326">
                  <c:v>39398</c:v>
                </c:pt>
                <c:pt idx="327">
                  <c:v>39399</c:v>
                </c:pt>
                <c:pt idx="328">
                  <c:v>39400</c:v>
                </c:pt>
                <c:pt idx="329">
                  <c:v>39401</c:v>
                </c:pt>
                <c:pt idx="330">
                  <c:v>39402</c:v>
                </c:pt>
                <c:pt idx="331">
                  <c:v>39403</c:v>
                </c:pt>
                <c:pt idx="332">
                  <c:v>39404</c:v>
                </c:pt>
                <c:pt idx="333">
                  <c:v>39405</c:v>
                </c:pt>
                <c:pt idx="334">
                  <c:v>39406</c:v>
                </c:pt>
                <c:pt idx="335">
                  <c:v>39407</c:v>
                </c:pt>
                <c:pt idx="336">
                  <c:v>39408</c:v>
                </c:pt>
                <c:pt idx="337">
                  <c:v>39409</c:v>
                </c:pt>
                <c:pt idx="338">
                  <c:v>39410</c:v>
                </c:pt>
                <c:pt idx="339">
                  <c:v>39411</c:v>
                </c:pt>
                <c:pt idx="340">
                  <c:v>39412</c:v>
                </c:pt>
                <c:pt idx="341">
                  <c:v>39413</c:v>
                </c:pt>
                <c:pt idx="342">
                  <c:v>39414</c:v>
                </c:pt>
                <c:pt idx="343">
                  <c:v>39415</c:v>
                </c:pt>
                <c:pt idx="344">
                  <c:v>39416</c:v>
                </c:pt>
                <c:pt idx="345">
                  <c:v>39417</c:v>
                </c:pt>
                <c:pt idx="346">
                  <c:v>39418</c:v>
                </c:pt>
                <c:pt idx="347">
                  <c:v>39419</c:v>
                </c:pt>
                <c:pt idx="348">
                  <c:v>39420</c:v>
                </c:pt>
                <c:pt idx="349">
                  <c:v>39421</c:v>
                </c:pt>
                <c:pt idx="350">
                  <c:v>39422</c:v>
                </c:pt>
                <c:pt idx="351">
                  <c:v>39423</c:v>
                </c:pt>
                <c:pt idx="352">
                  <c:v>39424</c:v>
                </c:pt>
                <c:pt idx="353">
                  <c:v>39425</c:v>
                </c:pt>
                <c:pt idx="354">
                  <c:v>39426</c:v>
                </c:pt>
                <c:pt idx="355">
                  <c:v>39427</c:v>
                </c:pt>
                <c:pt idx="356">
                  <c:v>39428</c:v>
                </c:pt>
                <c:pt idx="357">
                  <c:v>39429</c:v>
                </c:pt>
                <c:pt idx="358">
                  <c:v>39430</c:v>
                </c:pt>
                <c:pt idx="359">
                  <c:v>39431</c:v>
                </c:pt>
                <c:pt idx="360">
                  <c:v>39432</c:v>
                </c:pt>
                <c:pt idx="361">
                  <c:v>39433</c:v>
                </c:pt>
                <c:pt idx="362">
                  <c:v>39434</c:v>
                </c:pt>
                <c:pt idx="363">
                  <c:v>39435</c:v>
                </c:pt>
                <c:pt idx="364">
                  <c:v>39436</c:v>
                </c:pt>
                <c:pt idx="365">
                  <c:v>39072</c:v>
                </c:pt>
              </c:numCache>
            </c:numRef>
          </c:cat>
          <c:val>
            <c:numRef>
              <c:f>Daylength!$D$13:$D$378</c:f>
              <c:numCache>
                <c:formatCode>0.0000</c:formatCode>
                <c:ptCount val="366"/>
                <c:pt idx="0">
                  <c:v>9.4575108664373513</c:v>
                </c:pt>
                <c:pt idx="1">
                  <c:v>9.4579488194673811</c:v>
                </c:pt>
                <c:pt idx="2">
                  <c:v>9.4592623590840823</c:v>
                </c:pt>
                <c:pt idx="3">
                  <c:v>9.4614505276861678</c:v>
                </c:pt>
                <c:pt idx="4">
                  <c:v>9.464511731996776</c:v>
                </c:pt>
                <c:pt idx="5">
                  <c:v>9.4684437471363516</c:v>
                </c:pt>
                <c:pt idx="6">
                  <c:v>9.4732437222946206</c:v>
                </c:pt>
                <c:pt idx="7">
                  <c:v>9.4789081879720385</c:v>
                </c:pt>
                <c:pt idx="8">
                  <c:v>9.4854330647529324</c:v>
                </c:pt>
                <c:pt idx="9">
                  <c:v>9.4928136735649122</c:v>
                </c:pt>
                <c:pt idx="10">
                  <c:v>9.5010447473717754</c:v>
                </c:pt>
                <c:pt idx="11">
                  <c:v>9.5101204442402647</c:v>
                </c:pt>
                <c:pt idx="12">
                  <c:v>9.5200343617146821</c:v>
                </c:pt>
                <c:pt idx="13">
                  <c:v>9.5307795524275054</c:v>
                </c:pt>
                <c:pt idx="14">
                  <c:v>9.5423485408689181</c:v>
                </c:pt>
                <c:pt idx="15">
                  <c:v>9.5547333412336108</c:v>
                </c:pt>
                <c:pt idx="16">
                  <c:v>9.5679254762590862</c:v>
                </c:pt>
                <c:pt idx="17">
                  <c:v>9.5819159969665648</c:v>
                </c:pt>
                <c:pt idx="18">
                  <c:v>9.5966955032127892</c:v>
                </c:pt>
                <c:pt idx="19">
                  <c:v>9.6122541649591167</c:v>
                </c:pt>
                <c:pt idx="20">
                  <c:v>9.6285817441630019</c:v>
                </c:pt>
                <c:pt idx="21">
                  <c:v>9.6456676171962421</c:v>
                </c:pt>
                <c:pt idx="22">
                  <c:v>9.6635007976944038</c:v>
                </c:pt>
                <c:pt idx="23">
                  <c:v>9.6820699597424316</c:v>
                </c:pt>
                <c:pt idx="24">
                  <c:v>9.7013634613025594</c:v>
                </c:pt>
                <c:pt idx="25">
                  <c:v>9.7213693677924962</c:v>
                </c:pt>
                <c:pt idx="26">
                  <c:v>9.7420754757239507</c:v>
                </c:pt>
                <c:pt idx="27">
                  <c:v>9.7634693363143583</c:v>
                </c:pt>
                <c:pt idx="28">
                  <c:v>9.7855382789878185</c:v>
                </c:pt>
                <c:pt idx="29">
                  <c:v>9.8082694346846964</c:v>
                </c:pt>
                <c:pt idx="30">
                  <c:v>9.8316497589032537</c:v>
                </c:pt>
                <c:pt idx="31">
                  <c:v>9.8556660544008139</c:v>
                </c:pt>
                <c:pt idx="32">
                  <c:v>9.8803049934862752</c:v>
                </c:pt>
                <c:pt idx="33">
                  <c:v>9.9055531398404426</c:v>
                </c:pt>
                <c:pt idx="34">
                  <c:v>9.9313969698052986</c:v>
                </c:pt>
                <c:pt idx="35">
                  <c:v>9.9578228930881938</c:v>
                </c:pt>
                <c:pt idx="36">
                  <c:v>9.9848172728317692</c:v>
                </c:pt>
                <c:pt idx="37">
                  <c:v>10.012366445005354</c:v>
                </c:pt>
                <c:pt idx="38">
                  <c:v>10.040456737078449</c:v>
                </c:pt>
                <c:pt idx="39">
                  <c:v>10.069074485941714</c:v>
                </c:pt>
                <c:pt idx="40">
                  <c:v>10.098206055045654</c:v>
                </c:pt>
                <c:pt idx="41">
                  <c:v>10.127837850731758</c:v>
                </c:pt>
                <c:pt idx="42">
                  <c:v>10.157956337735412</c:v>
                </c:pt>
                <c:pt idx="43">
                  <c:v>10.188548053844155</c:v>
                </c:pt>
                <c:pt idx="44">
                  <c:v>10.219599623699073</c:v>
                </c:pt>
                <c:pt idx="45">
                  <c:v>10.251097771730967</c:v>
                </c:pt>
                <c:pt idx="46">
                  <c:v>10.283029334226757</c:v>
                </c:pt>
                <c:pt idx="47">
                  <c:v>10.315381270525096</c:v>
                </c:pt>
                <c:pt idx="48">
                  <c:v>10.348140673343352</c:v>
                </c:pt>
                <c:pt idx="49">
                  <c:v>10.381294778241344</c:v>
                </c:pt>
                <c:pt idx="50">
                  <c:v>10.41483097222984</c:v>
                </c:pt>
                <c:pt idx="51">
                  <c:v>10.448736801534597</c:v>
                </c:pt>
                <c:pt idx="52">
                  <c:v>10.482999978528916</c:v>
                </c:pt>
                <c:pt idx="53">
                  <c:v>10.517608387849904</c:v>
                </c:pt>
                <c:pt idx="54">
                  <c:v>10.552550091715464</c:v>
                </c:pt>
                <c:pt idx="55">
                  <c:v>10.587813334460755</c:v>
                </c:pt>
                <c:pt idx="56">
                  <c:v>10.623386546314267</c:v>
                </c:pt>
                <c:pt idx="57">
                  <c:v>10.659258346434939</c:v>
                </c:pt>
                <c:pt idx="58">
                  <c:v>10.695417545232843</c:v>
                </c:pt>
                <c:pt idx="59">
                  <c:v>10.731853145996727</c:v>
                </c:pt>
                <c:pt idx="60">
                  <c:v>10.768554345852522</c:v>
                </c:pt>
                <c:pt idx="61">
                  <c:v>10.805510536077398</c:v>
                </c:pt>
                <c:pt idx="62">
                  <c:v>10.842711301794347</c:v>
                </c:pt>
                <c:pt idx="63">
                  <c:v>10.880146421072505</c:v>
                </c:pt>
                <c:pt idx="64">
                  <c:v>10.917805863458586</c:v>
                </c:pt>
                <c:pt idx="65">
                  <c:v>10.95567978796473</c:v>
                </c:pt>
                <c:pt idx="66">
                  <c:v>10.99375854053805</c:v>
                </c:pt>
                <c:pt idx="67">
                  <c:v>11.032032651036861</c:v>
                </c:pt>
                <c:pt idx="68">
                  <c:v>11.070492829738374</c:v>
                </c:pt>
                <c:pt idx="69">
                  <c:v>11.109129963402237</c:v>
                </c:pt>
                <c:pt idx="70">
                  <c:v>11.147935110913863</c:v>
                </c:pt>
                <c:pt idx="71">
                  <c:v>11.186899498531087</c:v>
                </c:pt>
                <c:pt idx="72">
                  <c:v>11.226014514757042</c:v>
                </c:pt>
                <c:pt idx="73">
                  <c:v>11.26527170486176</c:v>
                </c:pt>
                <c:pt idx="74">
                  <c:v>11.304662765074228</c:v>
                </c:pt>
                <c:pt idx="75">
                  <c:v>11.344179536466161</c:v>
                </c:pt>
                <c:pt idx="76">
                  <c:v>11.383813998548112</c:v>
                </c:pt>
                <c:pt idx="77">
                  <c:v>11.42355826259786</c:v>
                </c:pt>
                <c:pt idx="78">
                  <c:v>11.463404564740454</c:v>
                </c:pt>
                <c:pt idx="79">
                  <c:v>11.503345258798632</c:v>
                </c:pt>
                <c:pt idx="80">
                  <c:v>11.543372808931798</c:v>
                </c:pt>
                <c:pt idx="81">
                  <c:v>11.58347978208106</c:v>
                </c:pt>
                <c:pt idx="82">
                  <c:v>11.623658840237349</c:v>
                </c:pt>
                <c:pt idx="83">
                  <c:v>11.663902732549086</c:v>
                </c:pt>
                <c:pt idx="84">
                  <c:v>11.704204287285307</c:v>
                </c:pt>
                <c:pt idx="85">
                  <c:v>11.74455640366976</c:v>
                </c:pt>
                <c:pt idx="86">
                  <c:v>11.784952043601013</c:v>
                </c:pt>
                <c:pt idx="87">
                  <c:v>11.82538422327319</c:v>
                </c:pt>
                <c:pt idx="88">
                  <c:v>11.865846004711694</c:v>
                </c:pt>
                <c:pt idx="89">
                  <c:v>11.90633048723781</c:v>
                </c:pt>
                <c:pt idx="90">
                  <c:v>11.946830798876018</c:v>
                </c:pt>
                <c:pt idx="91">
                  <c:v>11.987340087717433</c:v>
                </c:pt>
                <c:pt idx="92">
                  <c:v>12.027851513252779</c:v>
                </c:pt>
                <c:pt idx="93">
                  <c:v>12.068358237688082</c:v>
                </c:pt>
                <c:pt idx="94">
                  <c:v>12.108853417256267</c:v>
                </c:pt>
                <c:pt idx="95">
                  <c:v>12.149330193537777</c:v>
                </c:pt>
                <c:pt idx="96">
                  <c:v>12.189781684803432</c:v>
                </c:pt>
                <c:pt idx="97">
                  <c:v>12.230200977392737</c:v>
                </c:pt>
                <c:pt idx="98">
                  <c:v>12.270581117141079</c:v>
                </c:pt>
                <c:pt idx="99">
                  <c:v>12.310915100869408</c:v>
                </c:pt>
                <c:pt idx="100">
                  <c:v>12.351195867950155</c:v>
                </c:pt>
                <c:pt idx="101">
                  <c:v>12.391416291963552</c:v>
                </c:pt>
                <c:pt idx="102">
                  <c:v>12.431569172458751</c:v>
                </c:pt>
                <c:pt idx="103">
                  <c:v>12.471647226834506</c:v>
                </c:pt>
                <c:pt idx="104">
                  <c:v>12.511643082354688</c:v>
                </c:pt>
                <c:pt idx="105">
                  <c:v>12.551549268314211</c:v>
                </c:pt>
                <c:pt idx="106">
                  <c:v>12.591358208371533</c:v>
                </c:pt>
                <c:pt idx="107">
                  <c:v>12.631062213064407</c:v>
                </c:pt>
                <c:pt idx="108">
                  <c:v>12.670653472526073</c:v>
                </c:pt>
                <c:pt idx="109">
                  <c:v>12.710124049419601</c:v>
                </c:pt>
                <c:pt idx="110">
                  <c:v>12.749465872108864</c:v>
                </c:pt>
                <c:pt idx="111">
                  <c:v>12.788670728085009</c:v>
                </c:pt>
                <c:pt idx="112">
                  <c:v>12.827730257668044</c:v>
                </c:pt>
                <c:pt idx="113">
                  <c:v>12.866635948003802</c:v>
                </c:pt>
                <c:pt idx="114">
                  <c:v>12.905379127377056</c:v>
                </c:pt>
                <c:pt idx="115">
                  <c:v>12.943950959862224</c:v>
                </c:pt>
                <c:pt idx="116">
                  <c:v>12.982342440333802</c:v>
                </c:pt>
                <c:pt idx="117">
                  <c:v>13.02054438985901</c:v>
                </c:pt>
                <c:pt idx="118">
                  <c:v>13.058547451495954</c:v>
                </c:pt>
                <c:pt idx="119">
                  <c:v>13.096342086520872</c:v>
                </c:pt>
                <c:pt idx="120">
                  <c:v>13.133918571108655</c:v>
                </c:pt>
                <c:pt idx="121">
                  <c:v>13.171266993491159</c:v>
                </c:pt>
                <c:pt idx="122">
                  <c:v>13.20837725161816</c:v>
                </c:pt>
                <c:pt idx="123">
                  <c:v>13.245239051346081</c:v>
                </c:pt>
                <c:pt idx="124">
                  <c:v>13.281841905179805</c:v>
                </c:pt>
                <c:pt idx="125">
                  <c:v>13.318175131592849</c:v>
                </c:pt>
                <c:pt idx="126">
                  <c:v>13.354227854951322</c:v>
                </c:pt>
                <c:pt idx="127">
                  <c:v>13.389989006066745</c:v>
                </c:pt>
                <c:pt idx="128">
                  <c:v>13.425447323402576</c:v>
                </c:pt>
                <c:pt idx="129">
                  <c:v>13.4605913549589</c:v>
                </c:pt>
                <c:pt idx="130">
                  <c:v>13.49540946085909</c:v>
                </c:pt>
                <c:pt idx="131">
                  <c:v>13.529889816661434</c:v>
                </c:pt>
                <c:pt idx="132">
                  <c:v>13.564020417417929</c:v>
                </c:pt>
                <c:pt idx="133">
                  <c:v>13.597789082501127</c:v>
                </c:pt>
                <c:pt idx="134">
                  <c:v>13.631183461218757</c:v>
                </c:pt>
                <c:pt idx="135">
                  <c:v>13.664191039234208</c:v>
                </c:pt>
                <c:pt idx="136">
                  <c:v>13.696799145809191</c:v>
                </c:pt>
                <c:pt idx="137">
                  <c:v>13.728994961883068</c:v>
                </c:pt>
                <c:pt idx="138">
                  <c:v>13.760765529000945</c:v>
                </c:pt>
                <c:pt idx="139">
                  <c:v>13.792097759100304</c:v>
                </c:pt>
                <c:pt idx="140">
                  <c:v>13.822978445163294</c:v>
                </c:pt>
                <c:pt idx="141">
                  <c:v>13.85339427273875</c:v>
                </c:pt>
                <c:pt idx="142">
                  <c:v>13.883331832335118</c:v>
                </c:pt>
                <c:pt idx="143">
                  <c:v>13.912777632681786</c:v>
                </c:pt>
                <c:pt idx="144">
                  <c:v>13.941718114852991</c:v>
                </c:pt>
                <c:pt idx="145">
                  <c:v>13.97013966724446</c:v>
                </c:pt>
                <c:pt idx="146">
                  <c:v>13.99802864138908</c:v>
                </c:pt>
                <c:pt idx="147">
                  <c:v>14.025371368593527</c:v>
                </c:pt>
                <c:pt idx="148">
                  <c:v>14.052154177373502</c:v>
                </c:pt>
                <c:pt idx="149">
                  <c:v>14.078363411660666</c:v>
                </c:pt>
                <c:pt idx="150">
                  <c:v>14.103985449749636</c:v>
                </c:pt>
                <c:pt idx="151">
                  <c:v>14.129006723948727</c:v>
                </c:pt>
                <c:pt idx="152">
                  <c:v>14.153413740893157</c:v>
                </c:pt>
                <c:pt idx="153">
                  <c:v>14.177193102474682</c:v>
                </c:pt>
                <c:pt idx="154">
                  <c:v>14.200331527336584</c:v>
                </c:pt>
                <c:pt idx="155">
                  <c:v>14.222815872878252</c:v>
                </c:pt>
                <c:pt idx="156">
                  <c:v>14.244633157708634</c:v>
                </c:pt>
                <c:pt idx="157">
                  <c:v>14.265770584483276</c:v>
                </c:pt>
                <c:pt idx="158">
                  <c:v>14.286215563055194</c:v>
                </c:pt>
                <c:pt idx="159">
                  <c:v>14.305955733865421</c:v>
                </c:pt>
                <c:pt idx="160">
                  <c:v>14.324978991495103</c:v>
                </c:pt>
                <c:pt idx="161">
                  <c:v>14.343273508297315</c:v>
                </c:pt>
                <c:pt idx="162">
                  <c:v>14.360827758023332</c:v>
                </c:pt>
                <c:pt idx="163">
                  <c:v>14.377630539355097</c:v>
                </c:pt>
                <c:pt idx="164">
                  <c:v>14.393670999253199</c:v>
                </c:pt>
                <c:pt idx="165">
                  <c:v>14.408938656027471</c:v>
                </c:pt>
                <c:pt idx="166">
                  <c:v>14.42342342203589</c:v>
                </c:pt>
                <c:pt idx="167">
                  <c:v>14.437115625916526</c:v>
                </c:pt>
                <c:pt idx="168">
                  <c:v>14.450006034256791</c:v>
                </c:pt>
                <c:pt idx="169">
                  <c:v>14.46208587260463</c:v>
                </c:pt>
                <c:pt idx="170">
                  <c:v>14.473346845727106</c:v>
                </c:pt>
                <c:pt idx="171">
                  <c:v>14.483781157023447</c:v>
                </c:pt>
                <c:pt idx="172">
                  <c:v>14.493381527001812</c:v>
                </c:pt>
                <c:pt idx="173">
                  <c:v>14.502141210731935</c:v>
                </c:pt>
                <c:pt idx="174">
                  <c:v>14.510054014189423</c:v>
                </c:pt>
                <c:pt idx="175">
                  <c:v>14.517114309411632</c:v>
                </c:pt>
                <c:pt idx="176">
                  <c:v>14.523317048389929</c:v>
                </c:pt>
                <c:pt idx="177">
                  <c:v>14.528657775628702</c:v>
                </c:pt>
                <c:pt idx="178">
                  <c:v>14.533132639307302</c:v>
                </c:pt>
                <c:pt idx="179">
                  <c:v>14.536738400987918</c:v>
                </c:pt>
                <c:pt idx="180">
                  <c:v>14.539472443819236</c:v>
                </c:pt>
                <c:pt idx="181">
                  <c:v>14.541332779193354</c:v>
                </c:pt>
                <c:pt idx="182">
                  <c:v>14.542318051821127</c:v>
                </c:pt>
                <c:pt idx="183">
                  <c:v>14.542427543199384</c:v>
                </c:pt>
                <c:pt idx="184">
                  <c:v>14.541661173451784</c:v>
                </c:pt>
                <c:pt idx="185">
                  <c:v>14.540019501533548</c:v>
                </c:pt>
                <c:pt idx="186">
                  <c:v>14.537503723799102</c:v>
                </c:pt>
                <c:pt idx="187">
                  <c:v>14.534115670940047</c:v>
                </c:pt>
                <c:pt idx="188">
                  <c:v>14.529857803309678</c:v>
                </c:pt>
                <c:pt idx="189">
                  <c:v>14.524733204658531</c:v>
                </c:pt>
                <c:pt idx="190">
                  <c:v>14.518745574313687</c:v>
                </c:pt>
                <c:pt idx="191">
                  <c:v>14.51189921784259</c:v>
                </c:pt>
                <c:pt idx="192">
                  <c:v>14.504199036249474</c:v>
                </c:pt>
                <c:pt idx="193">
                  <c:v>14.495650513759962</c:v>
                </c:pt>
                <c:pt idx="194">
                  <c:v>14.486259704255747</c:v>
                </c:pt>
                <c:pt idx="195">
                  <c:v>14.476033216427822</c:v>
                </c:pt>
                <c:pt idx="196">
                  <c:v>14.46497819772193</c:v>
                </c:pt>
                <c:pt idx="197">
                  <c:v>14.453102317155281</c:v>
                </c:pt>
                <c:pt idx="198">
                  <c:v>14.440413747087703</c:v>
                </c:pt>
                <c:pt idx="199">
                  <c:v>14.426921144034253</c:v>
                </c:pt>
                <c:pt idx="200">
                  <c:v>14.412633628609399</c:v>
                </c:pt>
                <c:pt idx="201">
                  <c:v>14.397560764695141</c:v>
                </c:pt>
                <c:pt idx="202">
                  <c:v>14.381712537927385</c:v>
                </c:pt>
                <c:pt idx="203">
                  <c:v>14.365099333595666</c:v>
                </c:pt>
                <c:pt idx="204">
                  <c:v>14.347731914052071</c:v>
                </c:pt>
                <c:pt idx="205">
                  <c:v>14.329621395724622</c:v>
                </c:pt>
                <c:pt idx="206">
                  <c:v>14.310779225829913</c:v>
                </c:pt>
                <c:pt idx="207">
                  <c:v>14.291217158878144</c:v>
                </c:pt>
                <c:pt idx="208">
                  <c:v>14.270947233061932</c:v>
                </c:pt>
                <c:pt idx="209">
                  <c:v>14.24998174661777</c:v>
                </c:pt>
                <c:pt idx="210">
                  <c:v>14.228333234246181</c:v>
                </c:pt>
                <c:pt idx="211">
                  <c:v>14.206014443673292</c:v>
                </c:pt>
                <c:pt idx="212">
                  <c:v>14.183038312432974</c:v>
                </c:pt>
                <c:pt idx="213">
                  <c:v>14.159417944944597</c:v>
                </c:pt>
                <c:pt idx="214">
                  <c:v>14.135166589957382</c:v>
                </c:pt>
                <c:pt idx="215">
                  <c:v>14.110297618427747</c:v>
                </c:pt>
                <c:pt idx="216">
                  <c:v>14.084824501891486</c:v>
                </c:pt>
                <c:pt idx="217">
                  <c:v>14.058760791387824</c:v>
                </c:pt>
                <c:pt idx="218">
                  <c:v>14.032120096987601</c:v>
                </c:pt>
                <c:pt idx="219">
                  <c:v>14.004916067972839</c:v>
                </c:pt>
                <c:pt idx="220">
                  <c:v>13.977162373710236</c:v>
                </c:pt>
                <c:pt idx="221">
                  <c:v>13.948872685256056</c:v>
                </c:pt>
                <c:pt idx="222">
                  <c:v>13.920060657725259</c:v>
                </c:pt>
                <c:pt idx="223">
                  <c:v>13.890739913452954</c:v>
                </c:pt>
                <c:pt idx="224">
                  <c:v>13.86092402597164</c:v>
                </c:pt>
                <c:pt idx="225">
                  <c:v>13.830626504823332</c:v>
                </c:pt>
                <c:pt idx="226">
                  <c:v>13.799860781221433</c:v>
                </c:pt>
                <c:pt idx="227">
                  <c:v>13.768640194573017</c:v>
                </c:pt>
                <c:pt idx="228">
                  <c:v>13.736977979868488</c:v>
                </c:pt>
                <c:pt idx="229">
                  <c:v>13.704887255941783</c:v>
                </c:pt>
                <c:pt idx="230">
                  <c:v>13.672381014600898</c:v>
                </c:pt>
                <c:pt idx="231">
                  <c:v>13.639472110625448</c:v>
                </c:pt>
                <c:pt idx="232">
                  <c:v>13.606173252624702</c:v>
                </c:pt>
                <c:pt idx="233">
                  <c:v>13.572496994747144</c:v>
                </c:pt>
                <c:pt idx="234">
                  <c:v>13.538455729229904</c:v>
                </c:pt>
                <c:pt idx="235">
                  <c:v>13.504061679774189</c:v>
                </c:pt>
                <c:pt idx="236">
                  <c:v>13.469326895730823</c:v>
                </c:pt>
                <c:pt idx="237">
                  <c:v>13.43426324707826</c:v>
                </c:pt>
                <c:pt idx="238">
                  <c:v>13.398882420173678</c:v>
                </c:pt>
                <c:pt idx="239">
                  <c:v>13.363195914256602</c:v>
                </c:pt>
                <c:pt idx="240">
                  <c:v>13.327215038683123</c:v>
                </c:pt>
                <c:pt idx="241">
                  <c:v>13.290950910867929</c:v>
                </c:pt>
                <c:pt idx="242">
                  <c:v>13.254414454910503</c:v>
                </c:pt>
                <c:pt idx="243">
                  <c:v>13.217616400881177</c:v>
                </c:pt>
                <c:pt idx="244">
                  <c:v>13.180567284742335</c:v>
                </c:pt>
                <c:pt idx="245">
                  <c:v>13.143277448879642</c:v>
                </c:pt>
                <c:pt idx="246">
                  <c:v>13.105757043218023</c:v>
                </c:pt>
                <c:pt idx="247">
                  <c:v>13.068016026897046</c:v>
                </c:pt>
                <c:pt idx="248">
                  <c:v>13.030064170480379</c:v>
                </c:pt>
                <c:pt idx="249">
                  <c:v>12.991911058674155</c:v>
                </c:pt>
                <c:pt idx="250">
                  <c:v>12.953566093529336</c:v>
                </c:pt>
                <c:pt idx="251">
                  <c:v>12.915038498103399</c:v>
                </c:pt>
                <c:pt idx="252">
                  <c:v>12.876337320557187</c:v>
                </c:pt>
                <c:pt idx="253">
                  <c:v>12.837471438663014</c:v>
                </c:pt>
                <c:pt idx="254">
                  <c:v>12.79844956470088</c:v>
                </c:pt>
                <c:pt idx="255">
                  <c:v>12.759280250719884</c:v>
                </c:pt>
                <c:pt idx="256">
                  <c:v>12.719971894142763</c:v>
                </c:pt>
                <c:pt idx="257">
                  <c:v>12.680532743691865</c:v>
                </c:pt>
                <c:pt idx="258">
                  <c:v>12.640970905615648</c:v>
                </c:pt>
                <c:pt idx="259">
                  <c:v>12.601294350195261</c:v>
                </c:pt>
                <c:pt idx="260">
                  <c:v>12.561510918511527</c:v>
                </c:pt>
                <c:pt idx="261">
                  <c:v>12.521628329453184</c:v>
                </c:pt>
                <c:pt idx="262">
                  <c:v>12.481654186947825</c:v>
                </c:pt>
                <c:pt idx="263">
                  <c:v>12.441595987397696</c:v>
                </c:pt>
                <c:pt idx="264">
                  <c:v>12.40146112730295</c:v>
                </c:pt>
                <c:pt idx="265">
                  <c:v>12.361256911055612</c:v>
                </c:pt>
                <c:pt idx="266">
                  <c:v>12.320990558887949</c:v>
                </c:pt>
                <c:pt idx="267">
                  <c:v>12.280669214959508</c:v>
                </c:pt>
                <c:pt idx="268">
                  <c:v>12.240299955567542</c:v>
                </c:pt>
                <c:pt idx="269">
                  <c:v>12.199889797465824</c:v>
                </c:pt>
                <c:pt idx="270">
                  <c:v>12.159445706277467</c:v>
                </c:pt>
                <c:pt idx="271">
                  <c:v>12.118974604987509</c:v>
                </c:pt>
                <c:pt idx="272">
                  <c:v>12.07848338250135</c:v>
                </c:pt>
                <c:pt idx="273">
                  <c:v>12.037978902255507</c:v>
                </c:pt>
                <c:pt idx="274">
                  <c:v>11.99746801086712</c:v>
                </c:pt>
                <c:pt idx="275">
                  <c:v>11.956957546809036</c:v>
                </c:pt>
                <c:pt idx="276">
                  <c:v>11.916454349097164</c:v>
                </c:pt>
                <c:pt idx="277">
                  <c:v>11.875965265977051</c:v>
                </c:pt>
                <c:pt idx="278">
                  <c:v>11.835497163596466</c:v>
                </c:pt>
                <c:pt idx="279">
                  <c:v>11.795056934650814</c:v>
                </c:pt>
                <c:pt idx="280">
                  <c:v>11.754651506988065</c:v>
                </c:pt>
                <c:pt idx="281">
                  <c:v>11.714287852159726</c:v>
                </c:pt>
                <c:pt idx="282">
                  <c:v>11.673972993904227</c:v>
                </c:pt>
                <c:pt idx="283">
                  <c:v>11.63371401654874</c:v>
                </c:pt>
                <c:pt idx="284">
                  <c:v>11.593518073315298</c:v>
                </c:pt>
                <c:pt idx="285">
                  <c:v>11.553392394516564</c:v>
                </c:pt>
                <c:pt idx="286">
                  <c:v>11.513344295626414</c:v>
                </c:pt>
                <c:pt idx="287">
                  <c:v>11.473381185209877</c:v>
                </c:pt>
                <c:pt idx="288">
                  <c:v>11.433510572696648</c:v>
                </c:pt>
                <c:pt idx="289">
                  <c:v>11.393740075981849</c:v>
                </c:pt>
                <c:pt idx="290">
                  <c:v>11.354077428837178</c:v>
                </c:pt>
                <c:pt idx="291">
                  <c:v>11.314530488115008</c:v>
                </c:pt>
                <c:pt idx="292">
                  <c:v>11.275107240727484</c:v>
                </c:pt>
                <c:pt idx="293">
                  <c:v>11.235815810382023</c:v>
                </c:pt>
                <c:pt idx="294">
                  <c:v>11.196664464053978</c:v>
                </c:pt>
                <c:pt idx="295">
                  <c:v>11.157661618176682</c:v>
                </c:pt>
                <c:pt idx="296">
                  <c:v>11.118815844528438</c:v>
                </c:pt>
                <c:pt idx="297">
                  <c:v>11.080135875795317</c:v>
                </c:pt>
                <c:pt idx="298">
                  <c:v>11.041630610788182</c:v>
                </c:pt>
                <c:pt idx="299">
                  <c:v>11.003309119291618</c:v>
                </c:pt>
                <c:pt idx="300">
                  <c:v>10.96518064652194</c:v>
                </c:pt>
                <c:pt idx="301">
                  <c:v>10.92725461717094</c:v>
                </c:pt>
                <c:pt idx="302">
                  <c:v>10.889540639011505</c:v>
                </c:pt>
                <c:pt idx="303">
                  <c:v>10.852048506040827</c:v>
                </c:pt>
                <c:pt idx="304">
                  <c:v>10.814788201136516</c:v>
                </c:pt>
                <c:pt idx="305">
                  <c:v>10.777769898200701</c:v>
                </c:pt>
                <c:pt idx="306">
                  <c:v>10.741003963766852</c:v>
                </c:pt>
                <c:pt idx="307">
                  <c:v>10.704500958044068</c:v>
                </c:pt>
                <c:pt idx="308">
                  <c:v>10.668271635373415</c:v>
                </c:pt>
                <c:pt idx="309">
                  <c:v>10.632326944071117</c:v>
                </c:pt>
                <c:pt idx="310">
                  <c:v>10.596678025633469</c:v>
                </c:pt>
                <c:pt idx="311">
                  <c:v>10.561336213278825</c:v>
                </c:pt>
                <c:pt idx="312">
                  <c:v>10.52631302980244</c:v>
                </c:pt>
                <c:pt idx="313">
                  <c:v>10.491620184720587</c:v>
                </c:pt>
                <c:pt idx="314">
                  <c:v>10.457269570681282</c:v>
                </c:pt>
                <c:pt idx="315">
                  <c:v>10.42327325911987</c:v>
                </c:pt>
                <c:pt idx="316">
                  <c:v>10.389643495138973</c:v>
                </c:pt>
                <c:pt idx="317">
                  <c:v>10.356392691593708</c:v>
                </c:pt>
                <c:pt idx="318">
                  <c:v>10.323533422364719</c:v>
                </c:pt>
                <c:pt idx="319">
                  <c:v>10.291078414803316</c:v>
                </c:pt>
                <c:pt idx="320">
                  <c:v>10.259040541335169</c:v>
                </c:pt>
                <c:pt idx="321">
                  <c:v>10.227432810211269</c:v>
                </c:pt>
                <c:pt idx="322">
                  <c:v>10.196268355397359</c:v>
                </c:pt>
                <c:pt idx="323">
                  <c:v>10.16556042559581</c:v>
                </c:pt>
                <c:pt idx="324">
                  <c:v>10.135322372396953</c:v>
                </c:pt>
                <c:pt idx="325">
                  <c:v>10.105567637560048</c:v>
                </c:pt>
                <c:pt idx="326">
                  <c:v>10.076309739427597</c:v>
                </c:pt>
                <c:pt idx="327">
                  <c:v>10.04756225848028</c:v>
                </c:pt>
                <c:pt idx="328">
                  <c:v>10.019338822043869</c:v>
                </c:pt>
                <c:pt idx="329">
                  <c:v>9.9916530881633392</c:v>
                </c:pt>
                <c:pt idx="330">
                  <c:v>9.9645187286639079</c:v>
                </c:pt>
                <c:pt idx="331">
                  <c:v>9.937949411423002</c:v>
                </c:pt>
                <c:pt idx="332">
                  <c:v>9.9119587818818431</c:v>
                </c:pt>
                <c:pt idx="333">
                  <c:v>9.8865604438300316</c:v>
                </c:pt>
                <c:pt idx="334">
                  <c:v>9.8617679395012825</c:v>
                </c:pt>
                <c:pt idx="335">
                  <c:v>9.8375947290233992</c:v>
                </c:pt>
                <c:pt idx="336">
                  <c:v>9.8140541692703884</c:v>
                </c:pt>
                <c:pt idx="337">
                  <c:v>9.7911594921695606</c:v>
                </c:pt>
                <c:pt idx="338">
                  <c:v>9.7689237825212896</c:v>
                </c:pt>
                <c:pt idx="339">
                  <c:v>9.7473599553937991</c:v>
                </c:pt>
                <c:pt idx="340">
                  <c:v>9.7264807331600043</c:v>
                </c:pt>
                <c:pt idx="341">
                  <c:v>9.7062986222478926</c:v>
                </c:pt>
                <c:pt idx="342">
                  <c:v>9.6868258896800068</c:v>
                </c:pt>
                <c:pt idx="343">
                  <c:v>9.6680745394816689</c:v>
                </c:pt>
                <c:pt idx="344">
                  <c:v>9.6500562890411068</c:v>
                </c:pt>
                <c:pt idx="345">
                  <c:v>9.6327825455078404</c:v>
                </c:pt>
                <c:pt idx="346">
                  <c:v>9.6162643823186755</c:v>
                </c:pt>
                <c:pt idx="347">
                  <c:v>9.6005125159427553</c:v>
                </c:pt>
                <c:pt idx="348">
                  <c:v>9.5855372829392209</c:v>
                </c:pt>
                <c:pt idx="349">
                  <c:v>9.5713486174222275</c:v>
                </c:pt>
                <c:pt idx="350">
                  <c:v>9.5579560290288015</c:v>
                </c:pt>
                <c:pt idx="351">
                  <c:v>9.5453685814852065</c:v>
                </c:pt>
                <c:pt idx="352">
                  <c:v>9.5335948718669741</c:v>
                </c:pt>
                <c:pt idx="353">
                  <c:v>9.5226430106466111</c:v>
                </c:pt>
                <c:pt idx="354">
                  <c:v>9.5125206026211604</c:v>
                </c:pt>
                <c:pt idx="355">
                  <c:v>9.5032347288093728</c:v>
                </c:pt>
                <c:pt idx="356">
                  <c:v>9.4947919294050251</c:v>
                </c:pt>
                <c:pt idx="357">
                  <c:v>9.4871981878691543</c:v>
                </c:pt>
                <c:pt idx="358">
                  <c:v>9.480458916239499</c:v>
                </c:pt>
                <c:pt idx="359">
                  <c:v>9.4745789417303499</c:v>
                </c:pt>
                <c:pt idx="360">
                  <c:v>9.4695624946903294</c:v>
                </c:pt>
                <c:pt idx="361">
                  <c:v>9.4654131979793874</c:v>
                </c:pt>
                <c:pt idx="362">
                  <c:v>9.4621340578195365</c:v>
                </c:pt>
                <c:pt idx="363">
                  <c:v>9.4597274561666431</c:v>
                </c:pt>
                <c:pt idx="364">
                  <c:v>9.458195144642966</c:v>
                </c:pt>
                <c:pt idx="365">
                  <c:v>9.4575382400621812</c:v>
                </c:pt>
              </c:numCache>
            </c:numRef>
          </c:val>
          <c:smooth val="0"/>
          <c:extLst>
            <c:ext xmlns:c16="http://schemas.microsoft.com/office/drawing/2014/chart" uri="{C3380CC4-5D6E-409C-BE32-E72D297353CC}">
              <c16:uniqueId val="{00000000-AB18-4B48-AD97-E39730D16C9D}"/>
            </c:ext>
          </c:extLst>
        </c:ser>
        <c:dLbls>
          <c:showLegendKey val="0"/>
          <c:showVal val="0"/>
          <c:showCatName val="0"/>
          <c:showSerName val="0"/>
          <c:showPercent val="0"/>
          <c:showBubbleSize val="0"/>
        </c:dLbls>
        <c:smooth val="0"/>
        <c:axId val="2118163352"/>
        <c:axId val="2103385672"/>
      </c:lineChart>
      <c:dateAx>
        <c:axId val="2118163352"/>
        <c:scaling>
          <c:orientation val="minMax"/>
        </c:scaling>
        <c:delete val="0"/>
        <c:axPos val="b"/>
        <c:numFmt formatCode="d\-mmm" sourceLinked="1"/>
        <c:majorTickMark val="out"/>
        <c:minorTickMark val="none"/>
        <c:tickLblPos val="nextTo"/>
        <c:txPr>
          <a:bodyPr/>
          <a:lstStyle/>
          <a:p>
            <a:pPr>
              <a:defRPr sz="1000"/>
            </a:pPr>
            <a:endParaRPr lang="en-CH"/>
          </a:p>
        </c:txPr>
        <c:crossAx val="2103385672"/>
        <c:crosses val="autoZero"/>
        <c:auto val="1"/>
        <c:lblOffset val="100"/>
        <c:baseTimeUnit val="days"/>
      </c:dateAx>
      <c:valAx>
        <c:axId val="2103385672"/>
        <c:scaling>
          <c:orientation val="minMax"/>
        </c:scaling>
        <c:delete val="0"/>
        <c:axPos val="l"/>
        <c:majorGridlines/>
        <c:numFmt formatCode="0.00" sourceLinked="0"/>
        <c:majorTickMark val="out"/>
        <c:minorTickMark val="none"/>
        <c:tickLblPos val="nextTo"/>
        <c:crossAx val="211816335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774700</xdr:colOff>
      <xdr:row>18</xdr:row>
      <xdr:rowOff>63500</xdr:rowOff>
    </xdr:from>
    <xdr:to>
      <xdr:col>11</xdr:col>
      <xdr:colOff>20086</xdr:colOff>
      <xdr:row>36</xdr:row>
      <xdr:rowOff>12700</xdr:rowOff>
    </xdr:to>
    <xdr:pic>
      <xdr:nvPicPr>
        <xdr:cNvPr id="4" name="Picture 3" descr="Seasons - Griffith Observatory - Southern California's gateway to the  cosmos!">
          <a:extLst>
            <a:ext uri="{FF2B5EF4-FFF2-40B4-BE49-F238E27FC236}">
              <a16:creationId xmlns:a16="http://schemas.microsoft.com/office/drawing/2014/main" id="{9590D0E0-BE58-189A-8B06-2A91D8EB1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700" y="4305300"/>
          <a:ext cx="8325886" cy="360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42</xdr:row>
      <xdr:rowOff>114300</xdr:rowOff>
    </xdr:from>
    <xdr:to>
      <xdr:col>9</xdr:col>
      <xdr:colOff>190500</xdr:colOff>
      <xdr:row>52</xdr:row>
      <xdr:rowOff>25400</xdr:rowOff>
    </xdr:to>
    <xdr:pic>
      <xdr:nvPicPr>
        <xdr:cNvPr id="2" name="Picture 1">
          <a:hlinkClick xmlns:r="http://schemas.openxmlformats.org/officeDocument/2006/relationships" r:id="rId2"/>
          <a:extLst>
            <a:ext uri="{FF2B5EF4-FFF2-40B4-BE49-F238E27FC236}">
              <a16:creationId xmlns:a16="http://schemas.microsoft.com/office/drawing/2014/main" id="{BC03E99F-F8E8-C6F7-55A0-11A825957554}"/>
            </a:ext>
          </a:extLst>
        </xdr:cNvPr>
        <xdr:cNvPicPr>
          <a:picLocks noChangeAspect="1"/>
        </xdr:cNvPicPr>
      </xdr:nvPicPr>
      <xdr:blipFill>
        <a:blip xmlns:r="http://schemas.openxmlformats.org/officeDocument/2006/relationships" r:embed="rId3"/>
        <a:stretch>
          <a:fillRect/>
        </a:stretch>
      </xdr:blipFill>
      <xdr:spPr>
        <a:xfrm>
          <a:off x="2222500" y="87503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635000</xdr:colOff>
      <xdr:row>12</xdr:row>
      <xdr:rowOff>32496</xdr:rowOff>
    </xdr:to>
    <xdr:pic>
      <xdr:nvPicPr>
        <xdr:cNvPr id="2" name="Picture 14" descr="http://upload.wikimedia.org/wikipedia/commons/thumb/a/aa/Sun920607.jpg/100px-Sun920607.jpg" hidden="1">
          <a:extLst>
            <a:ext uri="{FF2B5EF4-FFF2-40B4-BE49-F238E27FC236}">
              <a16:creationId xmlns:a16="http://schemas.microsoft.com/office/drawing/2014/main" id="{DE5351EA-8CEC-344E-AF0B-A968833285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5500" y="2235200"/>
          <a:ext cx="635000" cy="438896"/>
        </a:xfrm>
        <a:prstGeom prst="rect">
          <a:avLst/>
        </a:prstGeom>
        <a:noFill/>
      </xdr:spPr>
    </xdr:pic>
    <xdr:clientData/>
  </xdr:twoCellAnchor>
  <xdr:twoCellAnchor editAs="oneCell">
    <xdr:from>
      <xdr:col>1</xdr:col>
      <xdr:colOff>0</xdr:colOff>
      <xdr:row>6</xdr:row>
      <xdr:rowOff>0</xdr:rowOff>
    </xdr:from>
    <xdr:to>
      <xdr:col>1</xdr:col>
      <xdr:colOff>622426</xdr:colOff>
      <xdr:row>8</xdr:row>
      <xdr:rowOff>158750</xdr:rowOff>
    </xdr:to>
    <xdr:pic>
      <xdr:nvPicPr>
        <xdr:cNvPr id="3" name="Picture 15" descr="http://upload.wikimedia.org/wikipedia/commons/thumb/d/dd/Full_Moon_Luc_Viatour.jpg/100px-Full_Moon_Luc_Viatour.jpg" hidden="1">
          <a:extLst>
            <a:ext uri="{FF2B5EF4-FFF2-40B4-BE49-F238E27FC236}">
              <a16:creationId xmlns:a16="http://schemas.microsoft.com/office/drawing/2014/main" id="{12959049-ADCA-7042-B4AC-F20F648DCB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5500" y="1422400"/>
          <a:ext cx="622426" cy="565150"/>
        </a:xfrm>
        <a:prstGeom prst="rect">
          <a:avLst/>
        </a:prstGeom>
        <a:noFill/>
      </xdr:spPr>
    </xdr:pic>
    <xdr:clientData/>
  </xdr:twoCellAnchor>
  <xdr:twoCellAnchor editAs="oneCell">
    <xdr:from>
      <xdr:col>1</xdr:col>
      <xdr:colOff>0</xdr:colOff>
      <xdr:row>6</xdr:row>
      <xdr:rowOff>0</xdr:rowOff>
    </xdr:from>
    <xdr:to>
      <xdr:col>1</xdr:col>
      <xdr:colOff>624417</xdr:colOff>
      <xdr:row>8</xdr:row>
      <xdr:rowOff>92075</xdr:rowOff>
    </xdr:to>
    <xdr:pic>
      <xdr:nvPicPr>
        <xdr:cNvPr id="4" name="Picture 18" descr="http://upload.wikimedia.org/wikipedia/commons/thumb/7/76/Mars_Hubble.jpg/100px-Mars_Hubble.jpg" hidden="1">
          <a:extLst>
            <a:ext uri="{FF2B5EF4-FFF2-40B4-BE49-F238E27FC236}">
              <a16:creationId xmlns:a16="http://schemas.microsoft.com/office/drawing/2014/main" id="{0919129C-2DA4-1D4A-BBEA-1289504DD33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25500" y="1422400"/>
          <a:ext cx="624417" cy="498475"/>
        </a:xfrm>
        <a:prstGeom prst="rect">
          <a:avLst/>
        </a:prstGeom>
        <a:noFill/>
      </xdr:spPr>
    </xdr:pic>
    <xdr:clientData/>
  </xdr:twoCellAnchor>
  <xdr:twoCellAnchor editAs="oneCell">
    <xdr:from>
      <xdr:col>1</xdr:col>
      <xdr:colOff>0</xdr:colOff>
      <xdr:row>6</xdr:row>
      <xdr:rowOff>0</xdr:rowOff>
    </xdr:from>
    <xdr:to>
      <xdr:col>2</xdr:col>
      <xdr:colOff>627529</xdr:colOff>
      <xdr:row>11</xdr:row>
      <xdr:rowOff>100106</xdr:rowOff>
    </xdr:to>
    <xdr:pic>
      <xdr:nvPicPr>
        <xdr:cNvPr id="5" name="Picture 4" descr="Jupiter.jpg" hidden="1">
          <a:extLst>
            <a:ext uri="{FF2B5EF4-FFF2-40B4-BE49-F238E27FC236}">
              <a16:creationId xmlns:a16="http://schemas.microsoft.com/office/drawing/2014/main" id="{48C72C17-8ABE-0647-9293-8D41A7B06CAB}"/>
            </a:ext>
          </a:extLst>
        </xdr:cNvPr>
        <xdr:cNvPicPr>
          <a:picLocks noChangeAspect="1"/>
        </xdr:cNvPicPr>
      </xdr:nvPicPr>
      <xdr:blipFill>
        <a:blip xmlns:r="http://schemas.openxmlformats.org/officeDocument/2006/relationships" r:embed="rId4" cstate="print"/>
        <a:stretch>
          <a:fillRect/>
        </a:stretch>
      </xdr:blipFill>
      <xdr:spPr>
        <a:xfrm>
          <a:off x="825500" y="1422400"/>
          <a:ext cx="1757829" cy="1116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647700</xdr:colOff>
      <xdr:row>10</xdr:row>
      <xdr:rowOff>165099</xdr:rowOff>
    </xdr:from>
    <xdr:to>
      <xdr:col>16</xdr:col>
      <xdr:colOff>381000</xdr:colOff>
      <xdr:row>33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2</xdr:row>
      <xdr:rowOff>50800</xdr:rowOff>
    </xdr:from>
    <xdr:to>
      <xdr:col>9</xdr:col>
      <xdr:colOff>558800</xdr:colOff>
      <xdr:row>22</xdr:row>
      <xdr:rowOff>19050</xdr:rowOff>
    </xdr:to>
    <xdr:pic>
      <xdr:nvPicPr>
        <xdr:cNvPr id="2" name="Picture 1" descr="Twilight Types">
          <a:extLst>
            <a:ext uri="{FF2B5EF4-FFF2-40B4-BE49-F238E27FC236}">
              <a16:creationId xmlns:a16="http://schemas.microsoft.com/office/drawing/2014/main" id="{37B23390-CB56-2634-2502-D5DB15B1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0" y="2336800"/>
          <a:ext cx="53975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63500</xdr:colOff>
      <xdr:row>23</xdr:row>
      <xdr:rowOff>127000</xdr:rowOff>
    </xdr:from>
    <xdr:to>
      <xdr:col>11</xdr:col>
      <xdr:colOff>139700</xdr:colOff>
      <xdr:row>57</xdr:row>
      <xdr:rowOff>165100</xdr:rowOff>
    </xdr:to>
    <xdr:pic>
      <xdr:nvPicPr>
        <xdr:cNvPr id="3" name="Picture 2">
          <a:extLst>
            <a:ext uri="{FF2B5EF4-FFF2-40B4-BE49-F238E27FC236}">
              <a16:creationId xmlns:a16="http://schemas.microsoft.com/office/drawing/2014/main" id="{F0B91ED5-C557-7881-3051-8E163E41C8D5}"/>
            </a:ext>
          </a:extLst>
        </xdr:cNvPr>
        <xdr:cNvPicPr>
          <a:picLocks noChangeAspect="1"/>
        </xdr:cNvPicPr>
      </xdr:nvPicPr>
      <xdr:blipFill>
        <a:blip xmlns:r="http://schemas.openxmlformats.org/officeDocument/2006/relationships" r:embed="rId2"/>
        <a:stretch>
          <a:fillRect/>
        </a:stretch>
      </xdr:blipFill>
      <xdr:spPr>
        <a:xfrm>
          <a:off x="1714500" y="6413500"/>
          <a:ext cx="7505700" cy="65151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7E1F-5E53-6648-98DF-00A22DF75238}">
  <dimension ref="B2:N41"/>
  <sheetViews>
    <sheetView showGridLines="0" tabSelected="1" workbookViewId="0">
      <selection activeCell="B3" sqref="B3:K9"/>
    </sheetView>
  </sheetViews>
  <sheetFormatPr baseColWidth="10" defaultRowHeight="16"/>
  <cols>
    <col min="1" max="16384" width="10.83203125" style="25"/>
  </cols>
  <sheetData>
    <row r="2" spans="2:14" ht="15" customHeight="1"/>
    <row r="3" spans="2:14" ht="16" customHeight="1">
      <c r="B3" s="74" t="s">
        <v>70</v>
      </c>
      <c r="C3" s="74"/>
      <c r="D3" s="74"/>
      <c r="E3" s="74"/>
      <c r="F3" s="74"/>
      <c r="G3" s="74"/>
      <c r="H3" s="74"/>
      <c r="I3" s="74"/>
      <c r="J3" s="74"/>
      <c r="K3" s="74"/>
    </row>
    <row r="4" spans="2:14" ht="16" customHeight="1">
      <c r="B4" s="74"/>
      <c r="C4" s="74"/>
      <c r="D4" s="74"/>
      <c r="E4" s="74"/>
      <c r="F4" s="74"/>
      <c r="G4" s="74"/>
      <c r="H4" s="74"/>
      <c r="I4" s="74"/>
      <c r="J4" s="74"/>
      <c r="K4" s="74"/>
    </row>
    <row r="5" spans="2:14" ht="16" customHeight="1">
      <c r="B5" s="74"/>
      <c r="C5" s="74"/>
      <c r="D5" s="74"/>
      <c r="E5" s="74"/>
      <c r="F5" s="74"/>
      <c r="G5" s="74"/>
      <c r="H5" s="74"/>
      <c r="I5" s="74"/>
      <c r="J5" s="74"/>
      <c r="K5" s="74"/>
    </row>
    <row r="6" spans="2:14" ht="16" customHeight="1">
      <c r="B6" s="74"/>
      <c r="C6" s="74"/>
      <c r="D6" s="74"/>
      <c r="E6" s="74"/>
      <c r="F6" s="74"/>
      <c r="G6" s="74"/>
      <c r="H6" s="74"/>
      <c r="I6" s="74"/>
      <c r="J6" s="74"/>
      <c r="K6" s="74"/>
    </row>
    <row r="7" spans="2:14" ht="16" customHeight="1">
      <c r="B7" s="74"/>
      <c r="C7" s="74"/>
      <c r="D7" s="74"/>
      <c r="E7" s="74"/>
      <c r="F7" s="74"/>
      <c r="G7" s="74"/>
      <c r="H7" s="74"/>
      <c r="I7" s="74"/>
      <c r="J7" s="74"/>
      <c r="K7" s="74"/>
    </row>
    <row r="8" spans="2:14" ht="16" customHeight="1">
      <c r="B8" s="74"/>
      <c r="C8" s="74"/>
      <c r="D8" s="74"/>
      <c r="E8" s="74"/>
      <c r="F8" s="74"/>
      <c r="G8" s="74"/>
      <c r="H8" s="74"/>
      <c r="I8" s="74"/>
      <c r="J8" s="74"/>
      <c r="K8" s="74"/>
    </row>
    <row r="9" spans="2:14" ht="16" customHeight="1">
      <c r="B9" s="74"/>
      <c r="C9" s="74"/>
      <c r="D9" s="74"/>
      <c r="E9" s="74"/>
      <c r="F9" s="74"/>
      <c r="G9" s="74"/>
      <c r="H9" s="74"/>
      <c r="I9" s="74"/>
      <c r="J9" s="74"/>
      <c r="K9" s="74"/>
    </row>
    <row r="13" spans="2:14" ht="19">
      <c r="D13" s="12" t="s">
        <v>18</v>
      </c>
      <c r="E13" s="13"/>
      <c r="F13" s="14"/>
      <c r="G13" s="14"/>
      <c r="H13" s="14"/>
      <c r="I13" s="15" t="s">
        <v>8</v>
      </c>
    </row>
    <row r="14" spans="2:14" ht="19">
      <c r="D14" s="16"/>
      <c r="E14" s="17"/>
      <c r="F14" s="18"/>
      <c r="G14" s="18"/>
      <c r="H14" s="18"/>
      <c r="I14" s="19"/>
      <c r="N14" s="26"/>
    </row>
    <row r="15" spans="2:14" ht="19">
      <c r="D15" s="20" t="s">
        <v>19</v>
      </c>
      <c r="E15" s="21"/>
      <c r="F15" s="22"/>
      <c r="G15" s="22"/>
      <c r="H15" s="22"/>
      <c r="I15" s="23" t="s">
        <v>66</v>
      </c>
    </row>
    <row r="36" spans="2:11">
      <c r="J36" s="26"/>
    </row>
    <row r="39" spans="2:11">
      <c r="B39" s="75" t="s">
        <v>9</v>
      </c>
      <c r="C39" s="76"/>
      <c r="D39" s="76"/>
      <c r="E39" s="76"/>
      <c r="F39" s="76"/>
      <c r="G39" s="76"/>
      <c r="H39" s="76"/>
      <c r="I39" s="76"/>
      <c r="J39" s="76"/>
      <c r="K39" s="77"/>
    </row>
    <row r="40" spans="2:11">
      <c r="B40" s="78" t="s">
        <v>10</v>
      </c>
      <c r="C40" s="79"/>
      <c r="D40" s="79"/>
      <c r="E40" s="79"/>
      <c r="F40" s="79"/>
      <c r="G40" s="79"/>
      <c r="H40" s="79"/>
      <c r="I40" s="79"/>
      <c r="J40" s="79"/>
      <c r="K40" s="80"/>
    </row>
    <row r="41" spans="2:11">
      <c r="B41" s="81" t="s">
        <v>11</v>
      </c>
      <c r="C41" s="82"/>
      <c r="D41" s="82"/>
      <c r="E41" s="82"/>
      <c r="F41" s="82"/>
      <c r="G41" s="82"/>
      <c r="H41" s="82"/>
      <c r="I41" s="82"/>
      <c r="J41" s="82"/>
      <c r="K41" s="83"/>
    </row>
  </sheetData>
  <sheetProtection sheet="1" objects="1" scenarios="1"/>
  <mergeCells count="4">
    <mergeCell ref="B3:K9"/>
    <mergeCell ref="B39:K39"/>
    <mergeCell ref="B40:K40"/>
    <mergeCell ref="B41:K41"/>
  </mergeCells>
  <hyperlinks>
    <hyperlink ref="I13" r:id="rId1" xr:uid="{247AC557-83BE-0C41-AA3D-42381441D9FE}"/>
    <hyperlink ref="B39" r:id="rId2" display="http://www.astronomy-morsels.ch/" xr:uid="{627D1712-63C6-F14A-9CD5-2AE69EC2604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F9DF-2C7A-494A-89ED-5CF0D9462A30}">
  <dimension ref="B2:V48"/>
  <sheetViews>
    <sheetView showGridLines="0" workbookViewId="0">
      <selection activeCell="E16" sqref="E16"/>
    </sheetView>
  </sheetViews>
  <sheetFormatPr baseColWidth="10" defaultRowHeight="16"/>
  <cols>
    <col min="1" max="1" width="10.83203125" style="27"/>
    <col min="2" max="2" width="14.83203125" style="27" customWidth="1"/>
    <col min="3" max="3" width="13.33203125" style="27" customWidth="1"/>
    <col min="4" max="4" width="10.5" style="27" bestFit="1" customWidth="1"/>
    <col min="5" max="5" width="12.33203125" style="27" customWidth="1"/>
    <col min="6" max="7" width="10.83203125" style="27" customWidth="1"/>
    <col min="8" max="8" width="10.83203125" style="30" customWidth="1"/>
    <col min="9" max="20" width="10.83203125" style="27" customWidth="1"/>
    <col min="21" max="256" width="8.83203125" style="27" customWidth="1"/>
    <col min="257" max="257" width="17.5" style="27" customWidth="1"/>
    <col min="258" max="258" width="8.83203125" style="27" customWidth="1"/>
    <col min="259" max="259" width="10.5" style="27" bestFit="1" customWidth="1"/>
    <col min="260" max="260" width="12.33203125" style="27" customWidth="1"/>
    <col min="261" max="261" width="10.1640625" style="27" customWidth="1"/>
    <col min="262" max="262" width="8.83203125" style="27" customWidth="1"/>
    <col min="263" max="263" width="19.5" style="27" customWidth="1"/>
    <col min="264" max="267" width="8.83203125" style="27" customWidth="1"/>
    <col min="268" max="268" width="17.1640625" style="27" customWidth="1"/>
    <col min="269" max="269" width="16.5" style="27" customWidth="1"/>
    <col min="270" max="512" width="8.83203125" style="27" customWidth="1"/>
    <col min="513" max="513" width="17.5" style="27" customWidth="1"/>
    <col min="514" max="514" width="8.83203125" style="27" customWidth="1"/>
    <col min="515" max="515" width="10.5" style="27" bestFit="1" customWidth="1"/>
    <col min="516" max="516" width="12.33203125" style="27" customWidth="1"/>
    <col min="517" max="517" width="10.1640625" style="27" customWidth="1"/>
    <col min="518" max="518" width="8.83203125" style="27" customWidth="1"/>
    <col min="519" max="519" width="19.5" style="27" customWidth="1"/>
    <col min="520" max="523" width="8.83203125" style="27" customWidth="1"/>
    <col min="524" max="524" width="17.1640625" style="27" customWidth="1"/>
    <col min="525" max="525" width="16.5" style="27" customWidth="1"/>
    <col min="526" max="768" width="8.83203125" style="27" customWidth="1"/>
    <col min="769" max="769" width="17.5" style="27" customWidth="1"/>
    <col min="770" max="770" width="8.83203125" style="27" customWidth="1"/>
    <col min="771" max="771" width="10.5" style="27" bestFit="1" customWidth="1"/>
    <col min="772" max="772" width="12.33203125" style="27" customWidth="1"/>
    <col min="773" max="773" width="10.1640625" style="27" customWidth="1"/>
    <col min="774" max="774" width="8.83203125" style="27" customWidth="1"/>
    <col min="775" max="775" width="19.5" style="27" customWidth="1"/>
    <col min="776" max="779" width="8.83203125" style="27" customWidth="1"/>
    <col min="780" max="780" width="17.1640625" style="27" customWidth="1"/>
    <col min="781" max="781" width="16.5" style="27" customWidth="1"/>
    <col min="782" max="1024" width="8.83203125" style="27" customWidth="1"/>
    <col min="1025" max="1025" width="17.5" style="27" customWidth="1"/>
    <col min="1026" max="1026" width="8.83203125" style="27" customWidth="1"/>
    <col min="1027" max="1027" width="10.5" style="27" bestFit="1" customWidth="1"/>
    <col min="1028" max="1028" width="12.33203125" style="27" customWidth="1"/>
    <col min="1029" max="1029" width="10.1640625" style="27" customWidth="1"/>
    <col min="1030" max="1030" width="8.83203125" style="27" customWidth="1"/>
    <col min="1031" max="1031" width="19.5" style="27" customWidth="1"/>
    <col min="1032" max="1035" width="8.83203125" style="27" customWidth="1"/>
    <col min="1036" max="1036" width="17.1640625" style="27" customWidth="1"/>
    <col min="1037" max="1037" width="16.5" style="27" customWidth="1"/>
    <col min="1038" max="1280" width="8.83203125" style="27" customWidth="1"/>
    <col min="1281" max="1281" width="17.5" style="27" customWidth="1"/>
    <col min="1282" max="1282" width="8.83203125" style="27" customWidth="1"/>
    <col min="1283" max="1283" width="10.5" style="27" bestFit="1" customWidth="1"/>
    <col min="1284" max="1284" width="12.33203125" style="27" customWidth="1"/>
    <col min="1285" max="1285" width="10.1640625" style="27" customWidth="1"/>
    <col min="1286" max="1286" width="8.83203125" style="27" customWidth="1"/>
    <col min="1287" max="1287" width="19.5" style="27" customWidth="1"/>
    <col min="1288" max="1291" width="8.83203125" style="27" customWidth="1"/>
    <col min="1292" max="1292" width="17.1640625" style="27" customWidth="1"/>
    <col min="1293" max="1293" width="16.5" style="27" customWidth="1"/>
    <col min="1294" max="1536" width="8.83203125" style="27" customWidth="1"/>
    <col min="1537" max="1537" width="17.5" style="27" customWidth="1"/>
    <col min="1538" max="1538" width="8.83203125" style="27" customWidth="1"/>
    <col min="1539" max="1539" width="10.5" style="27" bestFit="1" customWidth="1"/>
    <col min="1540" max="1540" width="12.33203125" style="27" customWidth="1"/>
    <col min="1541" max="1541" width="10.1640625" style="27" customWidth="1"/>
    <col min="1542" max="1542" width="8.83203125" style="27" customWidth="1"/>
    <col min="1543" max="1543" width="19.5" style="27" customWidth="1"/>
    <col min="1544" max="1547" width="8.83203125" style="27" customWidth="1"/>
    <col min="1548" max="1548" width="17.1640625" style="27" customWidth="1"/>
    <col min="1549" max="1549" width="16.5" style="27" customWidth="1"/>
    <col min="1550" max="1792" width="8.83203125" style="27" customWidth="1"/>
    <col min="1793" max="1793" width="17.5" style="27" customWidth="1"/>
    <col min="1794" max="1794" width="8.83203125" style="27" customWidth="1"/>
    <col min="1795" max="1795" width="10.5" style="27" bestFit="1" customWidth="1"/>
    <col min="1796" max="1796" width="12.33203125" style="27" customWidth="1"/>
    <col min="1797" max="1797" width="10.1640625" style="27" customWidth="1"/>
    <col min="1798" max="1798" width="8.83203125" style="27" customWidth="1"/>
    <col min="1799" max="1799" width="19.5" style="27" customWidth="1"/>
    <col min="1800" max="1803" width="8.83203125" style="27" customWidth="1"/>
    <col min="1804" max="1804" width="17.1640625" style="27" customWidth="1"/>
    <col min="1805" max="1805" width="16.5" style="27" customWidth="1"/>
    <col min="1806" max="2048" width="8.83203125" style="27" customWidth="1"/>
    <col min="2049" max="2049" width="17.5" style="27" customWidth="1"/>
    <col min="2050" max="2050" width="8.83203125" style="27" customWidth="1"/>
    <col min="2051" max="2051" width="10.5" style="27" bestFit="1" customWidth="1"/>
    <col min="2052" max="2052" width="12.33203125" style="27" customWidth="1"/>
    <col min="2053" max="2053" width="10.1640625" style="27" customWidth="1"/>
    <col min="2054" max="2054" width="8.83203125" style="27" customWidth="1"/>
    <col min="2055" max="2055" width="19.5" style="27" customWidth="1"/>
    <col min="2056" max="2059" width="8.83203125" style="27" customWidth="1"/>
    <col min="2060" max="2060" width="17.1640625" style="27" customWidth="1"/>
    <col min="2061" max="2061" width="16.5" style="27" customWidth="1"/>
    <col min="2062" max="2304" width="8.83203125" style="27" customWidth="1"/>
    <col min="2305" max="2305" width="17.5" style="27" customWidth="1"/>
    <col min="2306" max="2306" width="8.83203125" style="27" customWidth="1"/>
    <col min="2307" max="2307" width="10.5" style="27" bestFit="1" customWidth="1"/>
    <col min="2308" max="2308" width="12.33203125" style="27" customWidth="1"/>
    <col min="2309" max="2309" width="10.1640625" style="27" customWidth="1"/>
    <col min="2310" max="2310" width="8.83203125" style="27" customWidth="1"/>
    <col min="2311" max="2311" width="19.5" style="27" customWidth="1"/>
    <col min="2312" max="2315" width="8.83203125" style="27" customWidth="1"/>
    <col min="2316" max="2316" width="17.1640625" style="27" customWidth="1"/>
    <col min="2317" max="2317" width="16.5" style="27" customWidth="1"/>
    <col min="2318" max="2560" width="8.83203125" style="27" customWidth="1"/>
    <col min="2561" max="2561" width="17.5" style="27" customWidth="1"/>
    <col min="2562" max="2562" width="8.83203125" style="27" customWidth="1"/>
    <col min="2563" max="2563" width="10.5" style="27" bestFit="1" customWidth="1"/>
    <col min="2564" max="2564" width="12.33203125" style="27" customWidth="1"/>
    <col min="2565" max="2565" width="10.1640625" style="27" customWidth="1"/>
    <col min="2566" max="2566" width="8.83203125" style="27" customWidth="1"/>
    <col min="2567" max="2567" width="19.5" style="27" customWidth="1"/>
    <col min="2568" max="2571" width="8.83203125" style="27" customWidth="1"/>
    <col min="2572" max="2572" width="17.1640625" style="27" customWidth="1"/>
    <col min="2573" max="2573" width="16.5" style="27" customWidth="1"/>
    <col min="2574" max="2816" width="8.83203125" style="27" customWidth="1"/>
    <col min="2817" max="2817" width="17.5" style="27" customWidth="1"/>
    <col min="2818" max="2818" width="8.83203125" style="27" customWidth="1"/>
    <col min="2819" max="2819" width="10.5" style="27" bestFit="1" customWidth="1"/>
    <col min="2820" max="2820" width="12.33203125" style="27" customWidth="1"/>
    <col min="2821" max="2821" width="10.1640625" style="27" customWidth="1"/>
    <col min="2822" max="2822" width="8.83203125" style="27" customWidth="1"/>
    <col min="2823" max="2823" width="19.5" style="27" customWidth="1"/>
    <col min="2824" max="2827" width="8.83203125" style="27" customWidth="1"/>
    <col min="2828" max="2828" width="17.1640625" style="27" customWidth="1"/>
    <col min="2829" max="2829" width="16.5" style="27" customWidth="1"/>
    <col min="2830" max="3072" width="8.83203125" style="27" customWidth="1"/>
    <col min="3073" max="3073" width="17.5" style="27" customWidth="1"/>
    <col min="3074" max="3074" width="8.83203125" style="27" customWidth="1"/>
    <col min="3075" max="3075" width="10.5" style="27" bestFit="1" customWidth="1"/>
    <col min="3076" max="3076" width="12.33203125" style="27" customWidth="1"/>
    <col min="3077" max="3077" width="10.1640625" style="27" customWidth="1"/>
    <col min="3078" max="3078" width="8.83203125" style="27" customWidth="1"/>
    <col min="3079" max="3079" width="19.5" style="27" customWidth="1"/>
    <col min="3080" max="3083" width="8.83203125" style="27" customWidth="1"/>
    <col min="3084" max="3084" width="17.1640625" style="27" customWidth="1"/>
    <col min="3085" max="3085" width="16.5" style="27" customWidth="1"/>
    <col min="3086" max="3328" width="8.83203125" style="27" customWidth="1"/>
    <col min="3329" max="3329" width="17.5" style="27" customWidth="1"/>
    <col min="3330" max="3330" width="8.83203125" style="27" customWidth="1"/>
    <col min="3331" max="3331" width="10.5" style="27" bestFit="1" customWidth="1"/>
    <col min="3332" max="3332" width="12.33203125" style="27" customWidth="1"/>
    <col min="3333" max="3333" width="10.1640625" style="27" customWidth="1"/>
    <col min="3334" max="3334" width="8.83203125" style="27" customWidth="1"/>
    <col min="3335" max="3335" width="19.5" style="27" customWidth="1"/>
    <col min="3336" max="3339" width="8.83203125" style="27" customWidth="1"/>
    <col min="3340" max="3340" width="17.1640625" style="27" customWidth="1"/>
    <col min="3341" max="3341" width="16.5" style="27" customWidth="1"/>
    <col min="3342" max="3584" width="8.83203125" style="27" customWidth="1"/>
    <col min="3585" max="3585" width="17.5" style="27" customWidth="1"/>
    <col min="3586" max="3586" width="8.83203125" style="27" customWidth="1"/>
    <col min="3587" max="3587" width="10.5" style="27" bestFit="1" customWidth="1"/>
    <col min="3588" max="3588" width="12.33203125" style="27" customWidth="1"/>
    <col min="3589" max="3589" width="10.1640625" style="27" customWidth="1"/>
    <col min="3590" max="3590" width="8.83203125" style="27" customWidth="1"/>
    <col min="3591" max="3591" width="19.5" style="27" customWidth="1"/>
    <col min="3592" max="3595" width="8.83203125" style="27" customWidth="1"/>
    <col min="3596" max="3596" width="17.1640625" style="27" customWidth="1"/>
    <col min="3597" max="3597" width="16.5" style="27" customWidth="1"/>
    <col min="3598" max="3840" width="8.83203125" style="27" customWidth="1"/>
    <col min="3841" max="3841" width="17.5" style="27" customWidth="1"/>
    <col min="3842" max="3842" width="8.83203125" style="27" customWidth="1"/>
    <col min="3843" max="3843" width="10.5" style="27" bestFit="1" customWidth="1"/>
    <col min="3844" max="3844" width="12.33203125" style="27" customWidth="1"/>
    <col min="3845" max="3845" width="10.1640625" style="27" customWidth="1"/>
    <col min="3846" max="3846" width="8.83203125" style="27" customWidth="1"/>
    <col min="3847" max="3847" width="19.5" style="27" customWidth="1"/>
    <col min="3848" max="3851" width="8.83203125" style="27" customWidth="1"/>
    <col min="3852" max="3852" width="17.1640625" style="27" customWidth="1"/>
    <col min="3853" max="3853" width="16.5" style="27" customWidth="1"/>
    <col min="3854" max="4096" width="8.83203125" style="27" customWidth="1"/>
    <col min="4097" max="4097" width="17.5" style="27" customWidth="1"/>
    <col min="4098" max="4098" width="8.83203125" style="27" customWidth="1"/>
    <col min="4099" max="4099" width="10.5" style="27" bestFit="1" customWidth="1"/>
    <col min="4100" max="4100" width="12.33203125" style="27" customWidth="1"/>
    <col min="4101" max="4101" width="10.1640625" style="27" customWidth="1"/>
    <col min="4102" max="4102" width="8.83203125" style="27" customWidth="1"/>
    <col min="4103" max="4103" width="19.5" style="27" customWidth="1"/>
    <col min="4104" max="4107" width="8.83203125" style="27" customWidth="1"/>
    <col min="4108" max="4108" width="17.1640625" style="27" customWidth="1"/>
    <col min="4109" max="4109" width="16.5" style="27" customWidth="1"/>
    <col min="4110" max="4352" width="8.83203125" style="27" customWidth="1"/>
    <col min="4353" max="4353" width="17.5" style="27" customWidth="1"/>
    <col min="4354" max="4354" width="8.83203125" style="27" customWidth="1"/>
    <col min="4355" max="4355" width="10.5" style="27" bestFit="1" customWidth="1"/>
    <col min="4356" max="4356" width="12.33203125" style="27" customWidth="1"/>
    <col min="4357" max="4357" width="10.1640625" style="27" customWidth="1"/>
    <col min="4358" max="4358" width="8.83203125" style="27" customWidth="1"/>
    <col min="4359" max="4359" width="19.5" style="27" customWidth="1"/>
    <col min="4360" max="4363" width="8.83203125" style="27" customWidth="1"/>
    <col min="4364" max="4364" width="17.1640625" style="27" customWidth="1"/>
    <col min="4365" max="4365" width="16.5" style="27" customWidth="1"/>
    <col min="4366" max="4608" width="8.83203125" style="27" customWidth="1"/>
    <col min="4609" max="4609" width="17.5" style="27" customWidth="1"/>
    <col min="4610" max="4610" width="8.83203125" style="27" customWidth="1"/>
    <col min="4611" max="4611" width="10.5" style="27" bestFit="1" customWidth="1"/>
    <col min="4612" max="4612" width="12.33203125" style="27" customWidth="1"/>
    <col min="4613" max="4613" width="10.1640625" style="27" customWidth="1"/>
    <col min="4614" max="4614" width="8.83203125" style="27" customWidth="1"/>
    <col min="4615" max="4615" width="19.5" style="27" customWidth="1"/>
    <col min="4616" max="4619" width="8.83203125" style="27" customWidth="1"/>
    <col min="4620" max="4620" width="17.1640625" style="27" customWidth="1"/>
    <col min="4621" max="4621" width="16.5" style="27" customWidth="1"/>
    <col min="4622" max="4864" width="8.83203125" style="27" customWidth="1"/>
    <col min="4865" max="4865" width="17.5" style="27" customWidth="1"/>
    <col min="4866" max="4866" width="8.83203125" style="27" customWidth="1"/>
    <col min="4867" max="4867" width="10.5" style="27" bestFit="1" customWidth="1"/>
    <col min="4868" max="4868" width="12.33203125" style="27" customWidth="1"/>
    <col min="4869" max="4869" width="10.1640625" style="27" customWidth="1"/>
    <col min="4870" max="4870" width="8.83203125" style="27" customWidth="1"/>
    <col min="4871" max="4871" width="19.5" style="27" customWidth="1"/>
    <col min="4872" max="4875" width="8.83203125" style="27" customWidth="1"/>
    <col min="4876" max="4876" width="17.1640625" style="27" customWidth="1"/>
    <col min="4877" max="4877" width="16.5" style="27" customWidth="1"/>
    <col min="4878" max="5120" width="8.83203125" style="27" customWidth="1"/>
    <col min="5121" max="5121" width="17.5" style="27" customWidth="1"/>
    <col min="5122" max="5122" width="8.83203125" style="27" customWidth="1"/>
    <col min="5123" max="5123" width="10.5" style="27" bestFit="1" customWidth="1"/>
    <col min="5124" max="5124" width="12.33203125" style="27" customWidth="1"/>
    <col min="5125" max="5125" width="10.1640625" style="27" customWidth="1"/>
    <col min="5126" max="5126" width="8.83203125" style="27" customWidth="1"/>
    <col min="5127" max="5127" width="19.5" style="27" customWidth="1"/>
    <col min="5128" max="5131" width="8.83203125" style="27" customWidth="1"/>
    <col min="5132" max="5132" width="17.1640625" style="27" customWidth="1"/>
    <col min="5133" max="5133" width="16.5" style="27" customWidth="1"/>
    <col min="5134" max="5376" width="8.83203125" style="27" customWidth="1"/>
    <col min="5377" max="5377" width="17.5" style="27" customWidth="1"/>
    <col min="5378" max="5378" width="8.83203125" style="27" customWidth="1"/>
    <col min="5379" max="5379" width="10.5" style="27" bestFit="1" customWidth="1"/>
    <col min="5380" max="5380" width="12.33203125" style="27" customWidth="1"/>
    <col min="5381" max="5381" width="10.1640625" style="27" customWidth="1"/>
    <col min="5382" max="5382" width="8.83203125" style="27" customWidth="1"/>
    <col min="5383" max="5383" width="19.5" style="27" customWidth="1"/>
    <col min="5384" max="5387" width="8.83203125" style="27" customWidth="1"/>
    <col min="5388" max="5388" width="17.1640625" style="27" customWidth="1"/>
    <col min="5389" max="5389" width="16.5" style="27" customWidth="1"/>
    <col min="5390" max="5632" width="8.83203125" style="27" customWidth="1"/>
    <col min="5633" max="5633" width="17.5" style="27" customWidth="1"/>
    <col min="5634" max="5634" width="8.83203125" style="27" customWidth="1"/>
    <col min="5635" max="5635" width="10.5" style="27" bestFit="1" customWidth="1"/>
    <col min="5636" max="5636" width="12.33203125" style="27" customWidth="1"/>
    <col min="5637" max="5637" width="10.1640625" style="27" customWidth="1"/>
    <col min="5638" max="5638" width="8.83203125" style="27" customWidth="1"/>
    <col min="5639" max="5639" width="19.5" style="27" customWidth="1"/>
    <col min="5640" max="5643" width="8.83203125" style="27" customWidth="1"/>
    <col min="5644" max="5644" width="17.1640625" style="27" customWidth="1"/>
    <col min="5645" max="5645" width="16.5" style="27" customWidth="1"/>
    <col min="5646" max="5888" width="8.83203125" style="27" customWidth="1"/>
    <col min="5889" max="5889" width="17.5" style="27" customWidth="1"/>
    <col min="5890" max="5890" width="8.83203125" style="27" customWidth="1"/>
    <col min="5891" max="5891" width="10.5" style="27" bestFit="1" customWidth="1"/>
    <col min="5892" max="5892" width="12.33203125" style="27" customWidth="1"/>
    <col min="5893" max="5893" width="10.1640625" style="27" customWidth="1"/>
    <col min="5894" max="5894" width="8.83203125" style="27" customWidth="1"/>
    <col min="5895" max="5895" width="19.5" style="27" customWidth="1"/>
    <col min="5896" max="5899" width="8.83203125" style="27" customWidth="1"/>
    <col min="5900" max="5900" width="17.1640625" style="27" customWidth="1"/>
    <col min="5901" max="5901" width="16.5" style="27" customWidth="1"/>
    <col min="5902" max="6144" width="8.83203125" style="27" customWidth="1"/>
    <col min="6145" max="6145" width="17.5" style="27" customWidth="1"/>
    <col min="6146" max="6146" width="8.83203125" style="27" customWidth="1"/>
    <col min="6147" max="6147" width="10.5" style="27" bestFit="1" customWidth="1"/>
    <col min="6148" max="6148" width="12.33203125" style="27" customWidth="1"/>
    <col min="6149" max="6149" width="10.1640625" style="27" customWidth="1"/>
    <col min="6150" max="6150" width="8.83203125" style="27" customWidth="1"/>
    <col min="6151" max="6151" width="19.5" style="27" customWidth="1"/>
    <col min="6152" max="6155" width="8.83203125" style="27" customWidth="1"/>
    <col min="6156" max="6156" width="17.1640625" style="27" customWidth="1"/>
    <col min="6157" max="6157" width="16.5" style="27" customWidth="1"/>
    <col min="6158" max="6400" width="8.83203125" style="27" customWidth="1"/>
    <col min="6401" max="6401" width="17.5" style="27" customWidth="1"/>
    <col min="6402" max="6402" width="8.83203125" style="27" customWidth="1"/>
    <col min="6403" max="6403" width="10.5" style="27" bestFit="1" customWidth="1"/>
    <col min="6404" max="6404" width="12.33203125" style="27" customWidth="1"/>
    <col min="6405" max="6405" width="10.1640625" style="27" customWidth="1"/>
    <col min="6406" max="6406" width="8.83203125" style="27" customWidth="1"/>
    <col min="6407" max="6407" width="19.5" style="27" customWidth="1"/>
    <col min="6408" max="6411" width="8.83203125" style="27" customWidth="1"/>
    <col min="6412" max="6412" width="17.1640625" style="27" customWidth="1"/>
    <col min="6413" max="6413" width="16.5" style="27" customWidth="1"/>
    <col min="6414" max="6656" width="8.83203125" style="27" customWidth="1"/>
    <col min="6657" max="6657" width="17.5" style="27" customWidth="1"/>
    <col min="6658" max="6658" width="8.83203125" style="27" customWidth="1"/>
    <col min="6659" max="6659" width="10.5" style="27" bestFit="1" customWidth="1"/>
    <col min="6660" max="6660" width="12.33203125" style="27" customWidth="1"/>
    <col min="6661" max="6661" width="10.1640625" style="27" customWidth="1"/>
    <col min="6662" max="6662" width="8.83203125" style="27" customWidth="1"/>
    <col min="6663" max="6663" width="19.5" style="27" customWidth="1"/>
    <col min="6664" max="6667" width="8.83203125" style="27" customWidth="1"/>
    <col min="6668" max="6668" width="17.1640625" style="27" customWidth="1"/>
    <col min="6669" max="6669" width="16.5" style="27" customWidth="1"/>
    <col min="6670" max="6912" width="8.83203125" style="27" customWidth="1"/>
    <col min="6913" max="6913" width="17.5" style="27" customWidth="1"/>
    <col min="6914" max="6914" width="8.83203125" style="27" customWidth="1"/>
    <col min="6915" max="6915" width="10.5" style="27" bestFit="1" customWidth="1"/>
    <col min="6916" max="6916" width="12.33203125" style="27" customWidth="1"/>
    <col min="6917" max="6917" width="10.1640625" style="27" customWidth="1"/>
    <col min="6918" max="6918" width="8.83203125" style="27" customWidth="1"/>
    <col min="6919" max="6919" width="19.5" style="27" customWidth="1"/>
    <col min="6920" max="6923" width="8.83203125" style="27" customWidth="1"/>
    <col min="6924" max="6924" width="17.1640625" style="27" customWidth="1"/>
    <col min="6925" max="6925" width="16.5" style="27" customWidth="1"/>
    <col min="6926" max="7168" width="8.83203125" style="27" customWidth="1"/>
    <col min="7169" max="7169" width="17.5" style="27" customWidth="1"/>
    <col min="7170" max="7170" width="8.83203125" style="27" customWidth="1"/>
    <col min="7171" max="7171" width="10.5" style="27" bestFit="1" customWidth="1"/>
    <col min="7172" max="7172" width="12.33203125" style="27" customWidth="1"/>
    <col min="7173" max="7173" width="10.1640625" style="27" customWidth="1"/>
    <col min="7174" max="7174" width="8.83203125" style="27" customWidth="1"/>
    <col min="7175" max="7175" width="19.5" style="27" customWidth="1"/>
    <col min="7176" max="7179" width="8.83203125" style="27" customWidth="1"/>
    <col min="7180" max="7180" width="17.1640625" style="27" customWidth="1"/>
    <col min="7181" max="7181" width="16.5" style="27" customWidth="1"/>
    <col min="7182" max="7424" width="8.83203125" style="27" customWidth="1"/>
    <col min="7425" max="7425" width="17.5" style="27" customWidth="1"/>
    <col min="7426" max="7426" width="8.83203125" style="27" customWidth="1"/>
    <col min="7427" max="7427" width="10.5" style="27" bestFit="1" customWidth="1"/>
    <col min="7428" max="7428" width="12.33203125" style="27" customWidth="1"/>
    <col min="7429" max="7429" width="10.1640625" style="27" customWidth="1"/>
    <col min="7430" max="7430" width="8.83203125" style="27" customWidth="1"/>
    <col min="7431" max="7431" width="19.5" style="27" customWidth="1"/>
    <col min="7432" max="7435" width="8.83203125" style="27" customWidth="1"/>
    <col min="7436" max="7436" width="17.1640625" style="27" customWidth="1"/>
    <col min="7437" max="7437" width="16.5" style="27" customWidth="1"/>
    <col min="7438" max="7680" width="8.83203125" style="27" customWidth="1"/>
    <col min="7681" max="7681" width="17.5" style="27" customWidth="1"/>
    <col min="7682" max="7682" width="8.83203125" style="27" customWidth="1"/>
    <col min="7683" max="7683" width="10.5" style="27" bestFit="1" customWidth="1"/>
    <col min="7684" max="7684" width="12.33203125" style="27" customWidth="1"/>
    <col min="7685" max="7685" width="10.1640625" style="27" customWidth="1"/>
    <col min="7686" max="7686" width="8.83203125" style="27" customWidth="1"/>
    <col min="7687" max="7687" width="19.5" style="27" customWidth="1"/>
    <col min="7688" max="7691" width="8.83203125" style="27" customWidth="1"/>
    <col min="7692" max="7692" width="17.1640625" style="27" customWidth="1"/>
    <col min="7693" max="7693" width="16.5" style="27" customWidth="1"/>
    <col min="7694" max="7936" width="8.83203125" style="27" customWidth="1"/>
    <col min="7937" max="7937" width="17.5" style="27" customWidth="1"/>
    <col min="7938" max="7938" width="8.83203125" style="27" customWidth="1"/>
    <col min="7939" max="7939" width="10.5" style="27" bestFit="1" customWidth="1"/>
    <col min="7940" max="7940" width="12.33203125" style="27" customWidth="1"/>
    <col min="7941" max="7941" width="10.1640625" style="27" customWidth="1"/>
    <col min="7942" max="7942" width="8.83203125" style="27" customWidth="1"/>
    <col min="7943" max="7943" width="19.5" style="27" customWidth="1"/>
    <col min="7944" max="7947" width="8.83203125" style="27" customWidth="1"/>
    <col min="7948" max="7948" width="17.1640625" style="27" customWidth="1"/>
    <col min="7949" max="7949" width="16.5" style="27" customWidth="1"/>
    <col min="7950" max="8192" width="8.83203125" style="27" customWidth="1"/>
    <col min="8193" max="8193" width="17.5" style="27" customWidth="1"/>
    <col min="8194" max="8194" width="8.83203125" style="27" customWidth="1"/>
    <col min="8195" max="8195" width="10.5" style="27" bestFit="1" customWidth="1"/>
    <col min="8196" max="8196" width="12.33203125" style="27" customWidth="1"/>
    <col min="8197" max="8197" width="10.1640625" style="27" customWidth="1"/>
    <col min="8198" max="8198" width="8.83203125" style="27" customWidth="1"/>
    <col min="8199" max="8199" width="19.5" style="27" customWidth="1"/>
    <col min="8200" max="8203" width="8.83203125" style="27" customWidth="1"/>
    <col min="8204" max="8204" width="17.1640625" style="27" customWidth="1"/>
    <col min="8205" max="8205" width="16.5" style="27" customWidth="1"/>
    <col min="8206" max="8448" width="8.83203125" style="27" customWidth="1"/>
    <col min="8449" max="8449" width="17.5" style="27" customWidth="1"/>
    <col min="8450" max="8450" width="8.83203125" style="27" customWidth="1"/>
    <col min="8451" max="8451" width="10.5" style="27" bestFit="1" customWidth="1"/>
    <col min="8452" max="8452" width="12.33203125" style="27" customWidth="1"/>
    <col min="8453" max="8453" width="10.1640625" style="27" customWidth="1"/>
    <col min="8454" max="8454" width="8.83203125" style="27" customWidth="1"/>
    <col min="8455" max="8455" width="19.5" style="27" customWidth="1"/>
    <col min="8456" max="8459" width="8.83203125" style="27" customWidth="1"/>
    <col min="8460" max="8460" width="17.1640625" style="27" customWidth="1"/>
    <col min="8461" max="8461" width="16.5" style="27" customWidth="1"/>
    <col min="8462" max="8704" width="8.83203125" style="27" customWidth="1"/>
    <col min="8705" max="8705" width="17.5" style="27" customWidth="1"/>
    <col min="8706" max="8706" width="8.83203125" style="27" customWidth="1"/>
    <col min="8707" max="8707" width="10.5" style="27" bestFit="1" customWidth="1"/>
    <col min="8708" max="8708" width="12.33203125" style="27" customWidth="1"/>
    <col min="8709" max="8709" width="10.1640625" style="27" customWidth="1"/>
    <col min="8710" max="8710" width="8.83203125" style="27" customWidth="1"/>
    <col min="8711" max="8711" width="19.5" style="27" customWidth="1"/>
    <col min="8712" max="8715" width="8.83203125" style="27" customWidth="1"/>
    <col min="8716" max="8716" width="17.1640625" style="27" customWidth="1"/>
    <col min="8717" max="8717" width="16.5" style="27" customWidth="1"/>
    <col min="8718" max="8960" width="8.83203125" style="27" customWidth="1"/>
    <col min="8961" max="8961" width="17.5" style="27" customWidth="1"/>
    <col min="8962" max="8962" width="8.83203125" style="27" customWidth="1"/>
    <col min="8963" max="8963" width="10.5" style="27" bestFit="1" customWidth="1"/>
    <col min="8964" max="8964" width="12.33203125" style="27" customWidth="1"/>
    <col min="8965" max="8965" width="10.1640625" style="27" customWidth="1"/>
    <col min="8966" max="8966" width="8.83203125" style="27" customWidth="1"/>
    <col min="8967" max="8967" width="19.5" style="27" customWidth="1"/>
    <col min="8968" max="8971" width="8.83203125" style="27" customWidth="1"/>
    <col min="8972" max="8972" width="17.1640625" style="27" customWidth="1"/>
    <col min="8973" max="8973" width="16.5" style="27" customWidth="1"/>
    <col min="8974" max="9216" width="8.83203125" style="27" customWidth="1"/>
    <col min="9217" max="9217" width="17.5" style="27" customWidth="1"/>
    <col min="9218" max="9218" width="8.83203125" style="27" customWidth="1"/>
    <col min="9219" max="9219" width="10.5" style="27" bestFit="1" customWidth="1"/>
    <col min="9220" max="9220" width="12.33203125" style="27" customWidth="1"/>
    <col min="9221" max="9221" width="10.1640625" style="27" customWidth="1"/>
    <col min="9222" max="9222" width="8.83203125" style="27" customWidth="1"/>
    <col min="9223" max="9223" width="19.5" style="27" customWidth="1"/>
    <col min="9224" max="9227" width="8.83203125" style="27" customWidth="1"/>
    <col min="9228" max="9228" width="17.1640625" style="27" customWidth="1"/>
    <col min="9229" max="9229" width="16.5" style="27" customWidth="1"/>
    <col min="9230" max="9472" width="8.83203125" style="27" customWidth="1"/>
    <col min="9473" max="9473" width="17.5" style="27" customWidth="1"/>
    <col min="9474" max="9474" width="8.83203125" style="27" customWidth="1"/>
    <col min="9475" max="9475" width="10.5" style="27" bestFit="1" customWidth="1"/>
    <col min="9476" max="9476" width="12.33203125" style="27" customWidth="1"/>
    <col min="9477" max="9477" width="10.1640625" style="27" customWidth="1"/>
    <col min="9478" max="9478" width="8.83203125" style="27" customWidth="1"/>
    <col min="9479" max="9479" width="19.5" style="27" customWidth="1"/>
    <col min="9480" max="9483" width="8.83203125" style="27" customWidth="1"/>
    <col min="9484" max="9484" width="17.1640625" style="27" customWidth="1"/>
    <col min="9485" max="9485" width="16.5" style="27" customWidth="1"/>
    <col min="9486" max="9728" width="8.83203125" style="27" customWidth="1"/>
    <col min="9729" max="9729" width="17.5" style="27" customWidth="1"/>
    <col min="9730" max="9730" width="8.83203125" style="27" customWidth="1"/>
    <col min="9731" max="9731" width="10.5" style="27" bestFit="1" customWidth="1"/>
    <col min="9732" max="9732" width="12.33203125" style="27" customWidth="1"/>
    <col min="9733" max="9733" width="10.1640625" style="27" customWidth="1"/>
    <col min="9734" max="9734" width="8.83203125" style="27" customWidth="1"/>
    <col min="9735" max="9735" width="19.5" style="27" customWidth="1"/>
    <col min="9736" max="9739" width="8.83203125" style="27" customWidth="1"/>
    <col min="9740" max="9740" width="17.1640625" style="27" customWidth="1"/>
    <col min="9741" max="9741" width="16.5" style="27" customWidth="1"/>
    <col min="9742" max="9984" width="8.83203125" style="27" customWidth="1"/>
    <col min="9985" max="9985" width="17.5" style="27" customWidth="1"/>
    <col min="9986" max="9986" width="8.83203125" style="27" customWidth="1"/>
    <col min="9987" max="9987" width="10.5" style="27" bestFit="1" customWidth="1"/>
    <col min="9988" max="9988" width="12.33203125" style="27" customWidth="1"/>
    <col min="9989" max="9989" width="10.1640625" style="27" customWidth="1"/>
    <col min="9990" max="9990" width="8.83203125" style="27" customWidth="1"/>
    <col min="9991" max="9991" width="19.5" style="27" customWidth="1"/>
    <col min="9992" max="9995" width="8.83203125" style="27" customWidth="1"/>
    <col min="9996" max="9996" width="17.1640625" style="27" customWidth="1"/>
    <col min="9997" max="9997" width="16.5" style="27" customWidth="1"/>
    <col min="9998" max="10240" width="8.83203125" style="27" customWidth="1"/>
    <col min="10241" max="10241" width="17.5" style="27" customWidth="1"/>
    <col min="10242" max="10242" width="8.83203125" style="27" customWidth="1"/>
    <col min="10243" max="10243" width="10.5" style="27" bestFit="1" customWidth="1"/>
    <col min="10244" max="10244" width="12.33203125" style="27" customWidth="1"/>
    <col min="10245" max="10245" width="10.1640625" style="27" customWidth="1"/>
    <col min="10246" max="10246" width="8.83203125" style="27" customWidth="1"/>
    <col min="10247" max="10247" width="19.5" style="27" customWidth="1"/>
    <col min="10248" max="10251" width="8.83203125" style="27" customWidth="1"/>
    <col min="10252" max="10252" width="17.1640625" style="27" customWidth="1"/>
    <col min="10253" max="10253" width="16.5" style="27" customWidth="1"/>
    <col min="10254" max="10496" width="8.83203125" style="27" customWidth="1"/>
    <col min="10497" max="10497" width="17.5" style="27" customWidth="1"/>
    <col min="10498" max="10498" width="8.83203125" style="27" customWidth="1"/>
    <col min="10499" max="10499" width="10.5" style="27" bestFit="1" customWidth="1"/>
    <col min="10500" max="10500" width="12.33203125" style="27" customWidth="1"/>
    <col min="10501" max="10501" width="10.1640625" style="27" customWidth="1"/>
    <col min="10502" max="10502" width="8.83203125" style="27" customWidth="1"/>
    <col min="10503" max="10503" width="19.5" style="27" customWidth="1"/>
    <col min="10504" max="10507" width="8.83203125" style="27" customWidth="1"/>
    <col min="10508" max="10508" width="17.1640625" style="27" customWidth="1"/>
    <col min="10509" max="10509" width="16.5" style="27" customWidth="1"/>
    <col min="10510" max="10752" width="8.83203125" style="27" customWidth="1"/>
    <col min="10753" max="10753" width="17.5" style="27" customWidth="1"/>
    <col min="10754" max="10754" width="8.83203125" style="27" customWidth="1"/>
    <col min="10755" max="10755" width="10.5" style="27" bestFit="1" customWidth="1"/>
    <col min="10756" max="10756" width="12.33203125" style="27" customWidth="1"/>
    <col min="10757" max="10757" width="10.1640625" style="27" customWidth="1"/>
    <col min="10758" max="10758" width="8.83203125" style="27" customWidth="1"/>
    <col min="10759" max="10759" width="19.5" style="27" customWidth="1"/>
    <col min="10760" max="10763" width="8.83203125" style="27" customWidth="1"/>
    <col min="10764" max="10764" width="17.1640625" style="27" customWidth="1"/>
    <col min="10765" max="10765" width="16.5" style="27" customWidth="1"/>
    <col min="10766" max="11008" width="8.83203125" style="27" customWidth="1"/>
    <col min="11009" max="11009" width="17.5" style="27" customWidth="1"/>
    <col min="11010" max="11010" width="8.83203125" style="27" customWidth="1"/>
    <col min="11011" max="11011" width="10.5" style="27" bestFit="1" customWidth="1"/>
    <col min="11012" max="11012" width="12.33203125" style="27" customWidth="1"/>
    <col min="11013" max="11013" width="10.1640625" style="27" customWidth="1"/>
    <col min="11014" max="11014" width="8.83203125" style="27" customWidth="1"/>
    <col min="11015" max="11015" width="19.5" style="27" customWidth="1"/>
    <col min="11016" max="11019" width="8.83203125" style="27" customWidth="1"/>
    <col min="11020" max="11020" width="17.1640625" style="27" customWidth="1"/>
    <col min="11021" max="11021" width="16.5" style="27" customWidth="1"/>
    <col min="11022" max="11264" width="8.83203125" style="27" customWidth="1"/>
    <col min="11265" max="11265" width="17.5" style="27" customWidth="1"/>
    <col min="11266" max="11266" width="8.83203125" style="27" customWidth="1"/>
    <col min="11267" max="11267" width="10.5" style="27" bestFit="1" customWidth="1"/>
    <col min="11268" max="11268" width="12.33203125" style="27" customWidth="1"/>
    <col min="11269" max="11269" width="10.1640625" style="27" customWidth="1"/>
    <col min="11270" max="11270" width="8.83203125" style="27" customWidth="1"/>
    <col min="11271" max="11271" width="19.5" style="27" customWidth="1"/>
    <col min="11272" max="11275" width="8.83203125" style="27" customWidth="1"/>
    <col min="11276" max="11276" width="17.1640625" style="27" customWidth="1"/>
    <col min="11277" max="11277" width="16.5" style="27" customWidth="1"/>
    <col min="11278" max="11520" width="8.83203125" style="27" customWidth="1"/>
    <col min="11521" max="11521" width="17.5" style="27" customWidth="1"/>
    <col min="11522" max="11522" width="8.83203125" style="27" customWidth="1"/>
    <col min="11523" max="11523" width="10.5" style="27" bestFit="1" customWidth="1"/>
    <col min="11524" max="11524" width="12.33203125" style="27" customWidth="1"/>
    <col min="11525" max="11525" width="10.1640625" style="27" customWidth="1"/>
    <col min="11526" max="11526" width="8.83203125" style="27" customWidth="1"/>
    <col min="11527" max="11527" width="19.5" style="27" customWidth="1"/>
    <col min="11528" max="11531" width="8.83203125" style="27" customWidth="1"/>
    <col min="11532" max="11532" width="17.1640625" style="27" customWidth="1"/>
    <col min="11533" max="11533" width="16.5" style="27" customWidth="1"/>
    <col min="11534" max="11776" width="8.83203125" style="27" customWidth="1"/>
    <col min="11777" max="11777" width="17.5" style="27" customWidth="1"/>
    <col min="11778" max="11778" width="8.83203125" style="27" customWidth="1"/>
    <col min="11779" max="11779" width="10.5" style="27" bestFit="1" customWidth="1"/>
    <col min="11780" max="11780" width="12.33203125" style="27" customWidth="1"/>
    <col min="11781" max="11781" width="10.1640625" style="27" customWidth="1"/>
    <col min="11782" max="11782" width="8.83203125" style="27" customWidth="1"/>
    <col min="11783" max="11783" width="19.5" style="27" customWidth="1"/>
    <col min="11784" max="11787" width="8.83203125" style="27" customWidth="1"/>
    <col min="11788" max="11788" width="17.1640625" style="27" customWidth="1"/>
    <col min="11789" max="11789" width="16.5" style="27" customWidth="1"/>
    <col min="11790" max="12032" width="8.83203125" style="27" customWidth="1"/>
    <col min="12033" max="12033" width="17.5" style="27" customWidth="1"/>
    <col min="12034" max="12034" width="8.83203125" style="27" customWidth="1"/>
    <col min="12035" max="12035" width="10.5" style="27" bestFit="1" customWidth="1"/>
    <col min="12036" max="12036" width="12.33203125" style="27" customWidth="1"/>
    <col min="12037" max="12037" width="10.1640625" style="27" customWidth="1"/>
    <col min="12038" max="12038" width="8.83203125" style="27" customWidth="1"/>
    <col min="12039" max="12039" width="19.5" style="27" customWidth="1"/>
    <col min="12040" max="12043" width="8.83203125" style="27" customWidth="1"/>
    <col min="12044" max="12044" width="17.1640625" style="27" customWidth="1"/>
    <col min="12045" max="12045" width="16.5" style="27" customWidth="1"/>
    <col min="12046" max="12288" width="8.83203125" style="27" customWidth="1"/>
    <col min="12289" max="12289" width="17.5" style="27" customWidth="1"/>
    <col min="12290" max="12290" width="8.83203125" style="27" customWidth="1"/>
    <col min="12291" max="12291" width="10.5" style="27" bestFit="1" customWidth="1"/>
    <col min="12292" max="12292" width="12.33203125" style="27" customWidth="1"/>
    <col min="12293" max="12293" width="10.1640625" style="27" customWidth="1"/>
    <col min="12294" max="12294" width="8.83203125" style="27" customWidth="1"/>
    <col min="12295" max="12295" width="19.5" style="27" customWidth="1"/>
    <col min="12296" max="12299" width="8.83203125" style="27" customWidth="1"/>
    <col min="12300" max="12300" width="17.1640625" style="27" customWidth="1"/>
    <col min="12301" max="12301" width="16.5" style="27" customWidth="1"/>
    <col min="12302" max="12544" width="8.83203125" style="27" customWidth="1"/>
    <col min="12545" max="12545" width="17.5" style="27" customWidth="1"/>
    <col min="12546" max="12546" width="8.83203125" style="27" customWidth="1"/>
    <col min="12547" max="12547" width="10.5" style="27" bestFit="1" customWidth="1"/>
    <col min="12548" max="12548" width="12.33203125" style="27" customWidth="1"/>
    <col min="12549" max="12549" width="10.1640625" style="27" customWidth="1"/>
    <col min="12550" max="12550" width="8.83203125" style="27" customWidth="1"/>
    <col min="12551" max="12551" width="19.5" style="27" customWidth="1"/>
    <col min="12552" max="12555" width="8.83203125" style="27" customWidth="1"/>
    <col min="12556" max="12556" width="17.1640625" style="27" customWidth="1"/>
    <col min="12557" max="12557" width="16.5" style="27" customWidth="1"/>
    <col min="12558" max="12800" width="8.83203125" style="27" customWidth="1"/>
    <col min="12801" max="12801" width="17.5" style="27" customWidth="1"/>
    <col min="12802" max="12802" width="8.83203125" style="27" customWidth="1"/>
    <col min="12803" max="12803" width="10.5" style="27" bestFit="1" customWidth="1"/>
    <col min="12804" max="12804" width="12.33203125" style="27" customWidth="1"/>
    <col min="12805" max="12805" width="10.1640625" style="27" customWidth="1"/>
    <col min="12806" max="12806" width="8.83203125" style="27" customWidth="1"/>
    <col min="12807" max="12807" width="19.5" style="27" customWidth="1"/>
    <col min="12808" max="12811" width="8.83203125" style="27" customWidth="1"/>
    <col min="12812" max="12812" width="17.1640625" style="27" customWidth="1"/>
    <col min="12813" max="12813" width="16.5" style="27" customWidth="1"/>
    <col min="12814" max="13056" width="8.83203125" style="27" customWidth="1"/>
    <col min="13057" max="13057" width="17.5" style="27" customWidth="1"/>
    <col min="13058" max="13058" width="8.83203125" style="27" customWidth="1"/>
    <col min="13059" max="13059" width="10.5" style="27" bestFit="1" customWidth="1"/>
    <col min="13060" max="13060" width="12.33203125" style="27" customWidth="1"/>
    <col min="13061" max="13061" width="10.1640625" style="27" customWidth="1"/>
    <col min="13062" max="13062" width="8.83203125" style="27" customWidth="1"/>
    <col min="13063" max="13063" width="19.5" style="27" customWidth="1"/>
    <col min="13064" max="13067" width="8.83203125" style="27" customWidth="1"/>
    <col min="13068" max="13068" width="17.1640625" style="27" customWidth="1"/>
    <col min="13069" max="13069" width="16.5" style="27" customWidth="1"/>
    <col min="13070" max="13312" width="8.83203125" style="27" customWidth="1"/>
    <col min="13313" max="13313" width="17.5" style="27" customWidth="1"/>
    <col min="13314" max="13314" width="8.83203125" style="27" customWidth="1"/>
    <col min="13315" max="13315" width="10.5" style="27" bestFit="1" customWidth="1"/>
    <col min="13316" max="13316" width="12.33203125" style="27" customWidth="1"/>
    <col min="13317" max="13317" width="10.1640625" style="27" customWidth="1"/>
    <col min="13318" max="13318" width="8.83203125" style="27" customWidth="1"/>
    <col min="13319" max="13319" width="19.5" style="27" customWidth="1"/>
    <col min="13320" max="13323" width="8.83203125" style="27" customWidth="1"/>
    <col min="13324" max="13324" width="17.1640625" style="27" customWidth="1"/>
    <col min="13325" max="13325" width="16.5" style="27" customWidth="1"/>
    <col min="13326" max="13568" width="8.83203125" style="27" customWidth="1"/>
    <col min="13569" max="13569" width="17.5" style="27" customWidth="1"/>
    <col min="13570" max="13570" width="8.83203125" style="27" customWidth="1"/>
    <col min="13571" max="13571" width="10.5" style="27" bestFit="1" customWidth="1"/>
    <col min="13572" max="13572" width="12.33203125" style="27" customWidth="1"/>
    <col min="13573" max="13573" width="10.1640625" style="27" customWidth="1"/>
    <col min="13574" max="13574" width="8.83203125" style="27" customWidth="1"/>
    <col min="13575" max="13575" width="19.5" style="27" customWidth="1"/>
    <col min="13576" max="13579" width="8.83203125" style="27" customWidth="1"/>
    <col min="13580" max="13580" width="17.1640625" style="27" customWidth="1"/>
    <col min="13581" max="13581" width="16.5" style="27" customWidth="1"/>
    <col min="13582" max="13824" width="8.83203125" style="27" customWidth="1"/>
    <col min="13825" max="13825" width="17.5" style="27" customWidth="1"/>
    <col min="13826" max="13826" width="8.83203125" style="27" customWidth="1"/>
    <col min="13827" max="13827" width="10.5" style="27" bestFit="1" customWidth="1"/>
    <col min="13828" max="13828" width="12.33203125" style="27" customWidth="1"/>
    <col min="13829" max="13829" width="10.1640625" style="27" customWidth="1"/>
    <col min="13830" max="13830" width="8.83203125" style="27" customWidth="1"/>
    <col min="13831" max="13831" width="19.5" style="27" customWidth="1"/>
    <col min="13832" max="13835" width="8.83203125" style="27" customWidth="1"/>
    <col min="13836" max="13836" width="17.1640625" style="27" customWidth="1"/>
    <col min="13837" max="13837" width="16.5" style="27" customWidth="1"/>
    <col min="13838" max="14080" width="8.83203125" style="27" customWidth="1"/>
    <col min="14081" max="14081" width="17.5" style="27" customWidth="1"/>
    <col min="14082" max="14082" width="8.83203125" style="27" customWidth="1"/>
    <col min="14083" max="14083" width="10.5" style="27" bestFit="1" customWidth="1"/>
    <col min="14084" max="14084" width="12.33203125" style="27" customWidth="1"/>
    <col min="14085" max="14085" width="10.1640625" style="27" customWidth="1"/>
    <col min="14086" max="14086" width="8.83203125" style="27" customWidth="1"/>
    <col min="14087" max="14087" width="19.5" style="27" customWidth="1"/>
    <col min="14088" max="14091" width="8.83203125" style="27" customWidth="1"/>
    <col min="14092" max="14092" width="17.1640625" style="27" customWidth="1"/>
    <col min="14093" max="14093" width="16.5" style="27" customWidth="1"/>
    <col min="14094" max="14336" width="8.83203125" style="27" customWidth="1"/>
    <col min="14337" max="14337" width="17.5" style="27" customWidth="1"/>
    <col min="14338" max="14338" width="8.83203125" style="27" customWidth="1"/>
    <col min="14339" max="14339" width="10.5" style="27" bestFit="1" customWidth="1"/>
    <col min="14340" max="14340" width="12.33203125" style="27" customWidth="1"/>
    <col min="14341" max="14341" width="10.1640625" style="27" customWidth="1"/>
    <col min="14342" max="14342" width="8.83203125" style="27" customWidth="1"/>
    <col min="14343" max="14343" width="19.5" style="27" customWidth="1"/>
    <col min="14344" max="14347" width="8.83203125" style="27" customWidth="1"/>
    <col min="14348" max="14348" width="17.1640625" style="27" customWidth="1"/>
    <col min="14349" max="14349" width="16.5" style="27" customWidth="1"/>
    <col min="14350" max="14592" width="8.83203125" style="27" customWidth="1"/>
    <col min="14593" max="14593" width="17.5" style="27" customWidth="1"/>
    <col min="14594" max="14594" width="8.83203125" style="27" customWidth="1"/>
    <col min="14595" max="14595" width="10.5" style="27" bestFit="1" customWidth="1"/>
    <col min="14596" max="14596" width="12.33203125" style="27" customWidth="1"/>
    <col min="14597" max="14597" width="10.1640625" style="27" customWidth="1"/>
    <col min="14598" max="14598" width="8.83203125" style="27" customWidth="1"/>
    <col min="14599" max="14599" width="19.5" style="27" customWidth="1"/>
    <col min="14600" max="14603" width="8.83203125" style="27" customWidth="1"/>
    <col min="14604" max="14604" width="17.1640625" style="27" customWidth="1"/>
    <col min="14605" max="14605" width="16.5" style="27" customWidth="1"/>
    <col min="14606" max="14848" width="8.83203125" style="27" customWidth="1"/>
    <col min="14849" max="14849" width="17.5" style="27" customWidth="1"/>
    <col min="14850" max="14850" width="8.83203125" style="27" customWidth="1"/>
    <col min="14851" max="14851" width="10.5" style="27" bestFit="1" customWidth="1"/>
    <col min="14852" max="14852" width="12.33203125" style="27" customWidth="1"/>
    <col min="14853" max="14853" width="10.1640625" style="27" customWidth="1"/>
    <col min="14854" max="14854" width="8.83203125" style="27" customWidth="1"/>
    <col min="14855" max="14855" width="19.5" style="27" customWidth="1"/>
    <col min="14856" max="14859" width="8.83203125" style="27" customWidth="1"/>
    <col min="14860" max="14860" width="17.1640625" style="27" customWidth="1"/>
    <col min="14861" max="14861" width="16.5" style="27" customWidth="1"/>
    <col min="14862" max="15104" width="8.83203125" style="27" customWidth="1"/>
    <col min="15105" max="15105" width="17.5" style="27" customWidth="1"/>
    <col min="15106" max="15106" width="8.83203125" style="27" customWidth="1"/>
    <col min="15107" max="15107" width="10.5" style="27" bestFit="1" customWidth="1"/>
    <col min="15108" max="15108" width="12.33203125" style="27" customWidth="1"/>
    <col min="15109" max="15109" width="10.1640625" style="27" customWidth="1"/>
    <col min="15110" max="15110" width="8.83203125" style="27" customWidth="1"/>
    <col min="15111" max="15111" width="19.5" style="27" customWidth="1"/>
    <col min="15112" max="15115" width="8.83203125" style="27" customWidth="1"/>
    <col min="15116" max="15116" width="17.1640625" style="27" customWidth="1"/>
    <col min="15117" max="15117" width="16.5" style="27" customWidth="1"/>
    <col min="15118" max="15360" width="8.83203125" style="27" customWidth="1"/>
    <col min="15361" max="15361" width="17.5" style="27" customWidth="1"/>
    <col min="15362" max="15362" width="8.83203125" style="27" customWidth="1"/>
    <col min="15363" max="15363" width="10.5" style="27" bestFit="1" customWidth="1"/>
    <col min="15364" max="15364" width="12.33203125" style="27" customWidth="1"/>
    <col min="15365" max="15365" width="10.1640625" style="27" customWidth="1"/>
    <col min="15366" max="15366" width="8.83203125" style="27" customWidth="1"/>
    <col min="15367" max="15367" width="19.5" style="27" customWidth="1"/>
    <col min="15368" max="15371" width="8.83203125" style="27" customWidth="1"/>
    <col min="15372" max="15372" width="17.1640625" style="27" customWidth="1"/>
    <col min="15373" max="15373" width="16.5" style="27" customWidth="1"/>
    <col min="15374" max="15616" width="8.83203125" style="27" customWidth="1"/>
    <col min="15617" max="15617" width="17.5" style="27" customWidth="1"/>
    <col min="15618" max="15618" width="8.83203125" style="27" customWidth="1"/>
    <col min="15619" max="15619" width="10.5" style="27" bestFit="1" customWidth="1"/>
    <col min="15620" max="15620" width="12.33203125" style="27" customWidth="1"/>
    <col min="15621" max="15621" width="10.1640625" style="27" customWidth="1"/>
    <col min="15622" max="15622" width="8.83203125" style="27" customWidth="1"/>
    <col min="15623" max="15623" width="19.5" style="27" customWidth="1"/>
    <col min="15624" max="15627" width="8.83203125" style="27" customWidth="1"/>
    <col min="15628" max="15628" width="17.1640625" style="27" customWidth="1"/>
    <col min="15629" max="15629" width="16.5" style="27" customWidth="1"/>
    <col min="15630" max="15872" width="8.83203125" style="27" customWidth="1"/>
    <col min="15873" max="15873" width="17.5" style="27" customWidth="1"/>
    <col min="15874" max="15874" width="8.83203125" style="27" customWidth="1"/>
    <col min="15875" max="15875" width="10.5" style="27" bestFit="1" customWidth="1"/>
    <col min="15876" max="15876" width="12.33203125" style="27" customWidth="1"/>
    <col min="15877" max="15877" width="10.1640625" style="27" customWidth="1"/>
    <col min="15878" max="15878" width="8.83203125" style="27" customWidth="1"/>
    <col min="15879" max="15879" width="19.5" style="27" customWidth="1"/>
    <col min="15880" max="15883" width="8.83203125" style="27" customWidth="1"/>
    <col min="15884" max="15884" width="17.1640625" style="27" customWidth="1"/>
    <col min="15885" max="15885" width="16.5" style="27" customWidth="1"/>
    <col min="15886" max="16128" width="8.83203125" style="27" customWidth="1"/>
    <col min="16129" max="16129" width="17.5" style="27" customWidth="1"/>
    <col min="16130" max="16130" width="8.83203125" style="27" customWidth="1"/>
    <col min="16131" max="16131" width="10.5" style="27" bestFit="1" customWidth="1"/>
    <col min="16132" max="16132" width="12.33203125" style="27" customWidth="1"/>
    <col min="16133" max="16133" width="10.1640625" style="27" customWidth="1"/>
    <col min="16134" max="16134" width="8.83203125" style="27" customWidth="1"/>
    <col min="16135" max="16135" width="19.5" style="27" customWidth="1"/>
    <col min="16136" max="16139" width="8.83203125" style="27" customWidth="1"/>
    <col min="16140" max="16140" width="17.1640625" style="27" customWidth="1"/>
    <col min="16141" max="16141" width="16.5" style="27" customWidth="1"/>
    <col min="16142" max="16384" width="8.83203125" style="27" customWidth="1"/>
  </cols>
  <sheetData>
    <row r="2" spans="2:12">
      <c r="B2" s="37"/>
      <c r="C2" s="38" t="s">
        <v>47</v>
      </c>
      <c r="H2" s="63" t="s">
        <v>29</v>
      </c>
      <c r="I2" s="54" t="s">
        <v>20</v>
      </c>
      <c r="J2" s="54"/>
      <c r="K2" s="54"/>
      <c r="L2" s="55"/>
    </row>
    <row r="3" spans="2:12">
      <c r="B3" s="39" t="s">
        <v>0</v>
      </c>
      <c r="C3" s="40">
        <v>37615</v>
      </c>
      <c r="H3" s="60">
        <v>0</v>
      </c>
      <c r="I3" s="62" t="s">
        <v>21</v>
      </c>
      <c r="J3" s="62"/>
      <c r="K3" s="62"/>
      <c r="L3" s="56"/>
    </row>
    <row r="4" spans="2:12">
      <c r="B4" s="41" t="s">
        <v>48</v>
      </c>
      <c r="C4" s="42">
        <v>2</v>
      </c>
      <c r="H4" s="60">
        <v>-0.25</v>
      </c>
      <c r="I4" s="62" t="s">
        <v>22</v>
      </c>
      <c r="J4" s="62"/>
      <c r="K4" s="62"/>
      <c r="L4" s="56"/>
    </row>
    <row r="5" spans="2:12">
      <c r="B5" s="43" t="s">
        <v>15</v>
      </c>
      <c r="C5" s="44" t="str">
        <f>IF(OR(MOD(YEAR(C3),400)=0,AND(MOD(YEAR(C3),4)=0,MOD(YEAR(C3),100)&lt;&gt;0)),"Y", "N")</f>
        <v>N</v>
      </c>
      <c r="H5" s="60">
        <v>-0.58299999999999996</v>
      </c>
      <c r="I5" s="62" t="s">
        <v>23</v>
      </c>
      <c r="J5" s="62"/>
      <c r="K5" s="62"/>
      <c r="L5" s="56"/>
    </row>
    <row r="6" spans="2:12">
      <c r="B6" s="43" t="s">
        <v>16</v>
      </c>
      <c r="C6" s="45">
        <f>INT(275*MONTH(C3)/9)-IF(C5="Y",1,2)*INT((MONTH(C3)+9)/12)+DAY(C3)-30</f>
        <v>359</v>
      </c>
      <c r="H6" s="60">
        <v>-0.83299999999999996</v>
      </c>
      <c r="I6" s="62" t="s">
        <v>24</v>
      </c>
      <c r="J6" s="62"/>
      <c r="K6" s="62"/>
      <c r="L6" s="56"/>
    </row>
    <row r="7" spans="2:12">
      <c r="B7" s="43" t="s">
        <v>49</v>
      </c>
      <c r="C7" s="45" t="str">
        <f>IF(INT(MOD(C8+1.5,7))=1,"Monday",IF(INT(MOD(C8+1.5,7))=2,"Tuesday",IF(INT(MOD(C8+1.5,7))=3,"Wednesday",IF(INT(MOD(C8+1.5,7))=4,"Thursday",IF(INT(MOD(C8+1.5,7))=5,"Friday",IF(INT(MOD(C8+1.5,7))=6,"Saturday","Sunday"))))))</f>
        <v>Tuesday</v>
      </c>
      <c r="H7" s="60">
        <v>-6</v>
      </c>
      <c r="I7" s="62" t="s">
        <v>25</v>
      </c>
      <c r="J7" s="62"/>
      <c r="K7" s="62"/>
      <c r="L7" s="56"/>
    </row>
    <row r="8" spans="2:12">
      <c r="B8" s="43" t="s">
        <v>50</v>
      </c>
      <c r="C8" s="46">
        <f>367*YEAR(C3)-INT(7/4*YEAR(C3))-INT(3*(INT((YEAR(C3)-8/7)/100)+1)/4)+1721059.5-1+C6-0.5</f>
        <v>2452633</v>
      </c>
      <c r="H8" s="60">
        <v>-12</v>
      </c>
      <c r="I8" s="62" t="s">
        <v>26</v>
      </c>
      <c r="J8" s="62"/>
      <c r="K8" s="62"/>
      <c r="L8" s="56"/>
    </row>
    <row r="9" spans="2:12">
      <c r="B9" s="43" t="s">
        <v>51</v>
      </c>
      <c r="C9" s="46">
        <f>C8-2451545+0.5-($C$4/24)</f>
        <v>1088.4166666666667</v>
      </c>
      <c r="H9" s="60">
        <v>-15</v>
      </c>
      <c r="I9" s="62" t="s">
        <v>27</v>
      </c>
      <c r="J9" s="62"/>
      <c r="K9" s="62"/>
      <c r="L9" s="56"/>
    </row>
    <row r="10" spans="2:12">
      <c r="B10" s="47" t="s">
        <v>52</v>
      </c>
      <c r="C10" s="48" t="s">
        <v>53</v>
      </c>
      <c r="H10" s="61">
        <v>-18</v>
      </c>
      <c r="I10" s="57" t="s">
        <v>28</v>
      </c>
      <c r="J10" s="57"/>
      <c r="K10" s="57"/>
      <c r="L10" s="58"/>
    </row>
    <row r="11" spans="2:12">
      <c r="B11" s="49" t="s">
        <v>54</v>
      </c>
      <c r="C11" s="50">
        <f>VLOOKUP(C10,$B$17:$D$21,2,FALSE)</f>
        <v>37</v>
      </c>
    </row>
    <row r="12" spans="2:12">
      <c r="B12" s="43" t="s">
        <v>55</v>
      </c>
      <c r="C12" s="50">
        <f>VLOOKUP(C10,$B$17:$D$21,3,FALSE)</f>
        <v>23.716670000000001</v>
      </c>
    </row>
    <row r="13" spans="2:12">
      <c r="B13" s="64" t="s">
        <v>29</v>
      </c>
      <c r="C13" s="86">
        <v>-6</v>
      </c>
    </row>
    <row r="15" spans="2:12">
      <c r="B15" s="84" t="s">
        <v>56</v>
      </c>
      <c r="C15" s="84"/>
      <c r="D15" s="84"/>
    </row>
    <row r="16" spans="2:12">
      <c r="B16" s="43" t="s">
        <v>57</v>
      </c>
      <c r="C16" s="51" t="s">
        <v>58</v>
      </c>
      <c r="D16" s="44" t="s">
        <v>59</v>
      </c>
    </row>
    <row r="17" spans="2:21">
      <c r="B17" s="52" t="s">
        <v>53</v>
      </c>
      <c r="C17" s="53">
        <v>37</v>
      </c>
      <c r="D17" s="53">
        <v>23.716670000000001</v>
      </c>
    </row>
    <row r="18" spans="2:21">
      <c r="B18" s="52"/>
      <c r="C18" s="53"/>
      <c r="D18" s="53"/>
    </row>
    <row r="19" spans="2:21">
      <c r="B19" s="52"/>
      <c r="C19" s="53"/>
      <c r="D19" s="53"/>
    </row>
    <row r="20" spans="2:21">
      <c r="B20" s="52"/>
      <c r="C20" s="53"/>
      <c r="D20" s="53"/>
    </row>
    <row r="21" spans="2:21">
      <c r="B21" s="52"/>
      <c r="C21" s="53"/>
      <c r="D21" s="53"/>
    </row>
    <row r="23" spans="2:21">
      <c r="B23" s="31"/>
      <c r="C23" s="32"/>
      <c r="D23" s="33"/>
      <c r="E23" s="29"/>
    </row>
    <row r="24" spans="2:21">
      <c r="B24" s="65" t="s">
        <v>31</v>
      </c>
      <c r="C24" s="66" t="s">
        <v>64</v>
      </c>
      <c r="D24" s="66" t="s">
        <v>65</v>
      </c>
      <c r="E24" s="28"/>
    </row>
    <row r="25" spans="2:21">
      <c r="B25" s="65" t="s">
        <v>30</v>
      </c>
      <c r="C25" s="72">
        <f>F46*57.29577951/15</f>
        <v>5.1210274410796055</v>
      </c>
      <c r="D25" s="73">
        <f>(C25+$C$4)/24</f>
        <v>0.29670947671165021</v>
      </c>
      <c r="E25" s="28"/>
    </row>
    <row r="26" spans="2:21">
      <c r="B26" s="65" t="s">
        <v>61</v>
      </c>
      <c r="C26" s="72">
        <f>M46*57.29577951/15</f>
        <v>10.417931546447557</v>
      </c>
      <c r="D26" s="73">
        <f>(C26+$C$4)/24</f>
        <v>0.51741381443531487</v>
      </c>
      <c r="E26" s="28"/>
    </row>
    <row r="27" spans="2:21">
      <c r="B27" s="65" t="s">
        <v>62</v>
      </c>
      <c r="C27" s="72">
        <f>T46*57.29577951/15</f>
        <v>15.715481484037179</v>
      </c>
      <c r="D27" s="73">
        <f>(C27+$C$4)/24</f>
        <v>0.73814506183488238</v>
      </c>
      <c r="E27" s="28"/>
    </row>
    <row r="28" spans="2:21">
      <c r="B28" s="65" t="s">
        <v>6</v>
      </c>
      <c r="C28" s="72">
        <f>C27-C25</f>
        <v>10.594454042957572</v>
      </c>
      <c r="D28" s="73">
        <f>C28/24</f>
        <v>0.44143558512323217</v>
      </c>
      <c r="E28" s="28"/>
    </row>
    <row r="29" spans="2:21">
      <c r="B29" s="28"/>
      <c r="E29" s="28"/>
    </row>
    <row r="31" spans="2:21">
      <c r="B31" s="67"/>
      <c r="C31" s="67"/>
      <c r="D31" s="67"/>
      <c r="E31" s="67"/>
      <c r="F31" s="67"/>
      <c r="G31" s="67"/>
      <c r="H31" s="68"/>
      <c r="I31" s="67"/>
      <c r="J31" s="67"/>
      <c r="K31" s="67"/>
      <c r="L31" s="67"/>
      <c r="M31" s="67"/>
      <c r="N31" s="67"/>
      <c r="O31" s="67"/>
      <c r="P31" s="67"/>
      <c r="Q31" s="67"/>
      <c r="R31" s="67"/>
      <c r="S31" s="67"/>
      <c r="T31" s="67"/>
      <c r="U31" s="67"/>
    </row>
    <row r="33" spans="2:22">
      <c r="B33" s="28" t="s">
        <v>68</v>
      </c>
      <c r="I33" s="28" t="s">
        <v>67</v>
      </c>
      <c r="P33" s="28" t="s">
        <v>69</v>
      </c>
    </row>
    <row r="34" spans="2:22">
      <c r="B34" s="31" t="s">
        <v>60</v>
      </c>
      <c r="C34" s="34">
        <f>$C$9/36525</f>
        <v>2.9799224275610315E-2</v>
      </c>
      <c r="I34" s="31" t="s">
        <v>60</v>
      </c>
      <c r="J34" s="34">
        <f>$C$9/36525</f>
        <v>2.9799224275610315E-2</v>
      </c>
      <c r="P34" s="31" t="s">
        <v>60</v>
      </c>
      <c r="Q34" s="34">
        <f>$C$9/36525</f>
        <v>2.9799224275610315E-2</v>
      </c>
    </row>
    <row r="35" spans="2:22">
      <c r="B35" s="28"/>
      <c r="C35" s="31" t="s">
        <v>32</v>
      </c>
      <c r="D35" s="31" t="s">
        <v>33</v>
      </c>
      <c r="E35" s="31" t="s">
        <v>34</v>
      </c>
      <c r="F35" s="31" t="s">
        <v>35</v>
      </c>
      <c r="I35" s="28"/>
      <c r="J35" s="31" t="s">
        <v>32</v>
      </c>
      <c r="K35" s="31" t="s">
        <v>33</v>
      </c>
      <c r="L35" s="31" t="s">
        <v>34</v>
      </c>
      <c r="M35" s="31" t="s">
        <v>35</v>
      </c>
      <c r="P35" s="28"/>
      <c r="Q35" s="31" t="s">
        <v>32</v>
      </c>
      <c r="R35" s="31" t="s">
        <v>33</v>
      </c>
      <c r="S35" s="31" t="s">
        <v>34</v>
      </c>
      <c r="T35" s="31" t="s">
        <v>35</v>
      </c>
    </row>
    <row r="36" spans="2:22">
      <c r="B36" s="31" t="s">
        <v>36</v>
      </c>
      <c r="C36" s="35">
        <f>MOD(4.8949504201433+628.331969753199*$C$34,6.28318530718)</f>
        <v>4.7691997848148748</v>
      </c>
      <c r="D36" s="35">
        <f>MOD(4.8949504201433+628.331969753199*C47,6.28318530718)</f>
        <v>4.7728693875647945</v>
      </c>
      <c r="E36" s="35">
        <f>MOD(4.8949504201433+628.331969753199*D47,6.28318530718)</f>
        <v>4.7728704498749206</v>
      </c>
      <c r="F36" s="35">
        <f>MOD(4.8949504201433+628.331969753199*E47,6.28318530718)</f>
        <v>4.7728704501802728</v>
      </c>
      <c r="I36" s="31" t="s">
        <v>36</v>
      </c>
      <c r="J36" s="35">
        <f>MOD(4.8949504201433+628.331969753199*$C$34,6.28318530718)</f>
        <v>4.7691997848148748</v>
      </c>
      <c r="K36" s="35">
        <f>MOD(4.8949504201433+628.331969753199*J47,6.28318530718)</f>
        <v>4.7766646091446123</v>
      </c>
      <c r="L36" s="35">
        <f>MOD(4.8949504201433+628.331969753199*K47,6.28318530718)</f>
        <v>4.7766671800620255</v>
      </c>
      <c r="M36" s="35">
        <f>MOD(4.8949504201433+628.331969753199*L47,6.28318530718)</f>
        <v>4.7766671809469958</v>
      </c>
      <c r="P36" s="31" t="s">
        <v>36</v>
      </c>
      <c r="Q36" s="35">
        <f>MOD(4.8949504201433+628.331969753199*$C$34,6.28318530718)</f>
        <v>4.7691997848148748</v>
      </c>
      <c r="R36" s="35">
        <f>MOD(4.8949504201433+628.331969753199*Q47,6.28318530718)</f>
        <v>4.7804598307244266</v>
      </c>
      <c r="S36" s="35">
        <f>MOD(4.8949504201433+628.331969753199*R47,6.28318530718)</f>
        <v>4.7804643727767999</v>
      </c>
      <c r="T36" s="35">
        <f>MOD(4.8949504201433+628.331969753199*S47,6.28318530718)</f>
        <v>4.780464374635029</v>
      </c>
    </row>
    <row r="37" spans="2:22">
      <c r="B37" s="31" t="s">
        <v>37</v>
      </c>
      <c r="C37" s="35">
        <f>MOD(6.2400408+628.3019501*$C$34,6.28318530718)</f>
        <v>6.1133956022932185</v>
      </c>
      <c r="D37" s="35">
        <f>MOD(6.2400408+628.3019501*C47,2*PI())</f>
        <v>6.1170650297227276</v>
      </c>
      <c r="E37" s="35">
        <f>MOD(6.2400408+628.3019501*D47,2*PI())</f>
        <v>6.1170660919820996</v>
      </c>
      <c r="F37" s="35">
        <f>MOD(6.2400408+628.3019501*E47,2*PI())</f>
        <v>6.1170660922874376</v>
      </c>
      <c r="I37" s="31" t="s">
        <v>37</v>
      </c>
      <c r="J37" s="35">
        <f>MOD(6.2400408+628.3019501*$C$34,6.28318530718)</f>
        <v>6.1133956022932185</v>
      </c>
      <c r="K37" s="35">
        <f>MOD(6.2400408+628.3019501*J47,2*PI())</f>
        <v>6.1208600699792264</v>
      </c>
      <c r="L37" s="35">
        <f>MOD(6.2400408+628.3019501*K47,2*PI())</f>
        <v>6.1208626407738116</v>
      </c>
      <c r="M37" s="35">
        <f>MOD(6.2400408+628.3019501*L47,2*PI())</f>
        <v>6.1208626416587393</v>
      </c>
      <c r="P37" s="31" t="s">
        <v>37</v>
      </c>
      <c r="Q37" s="35">
        <f>MOD(6.2400408+628.3019501*$C$34,6.28318530718)</f>
        <v>6.1133956022932185</v>
      </c>
      <c r="R37" s="35">
        <f>MOD(6.2400408+628.3019501*Q47,2*PI())</f>
        <v>6.1246551102357287</v>
      </c>
      <c r="S37" s="35">
        <f>MOD(6.2400408+628.3019501*R47,2*PI())</f>
        <v>6.1246596520710987</v>
      </c>
      <c r="T37" s="35">
        <f>MOD(6.2400408+628.3019501*S47,2*PI())</f>
        <v>6.1246596539292391</v>
      </c>
    </row>
    <row r="38" spans="2:22">
      <c r="B38" s="31" t="s">
        <v>38</v>
      </c>
      <c r="C38" s="35">
        <f>0.033423*SIN(C37)+0.00034907*SIN(2*C37)</f>
        <v>-5.7639260725856597E-3</v>
      </c>
      <c r="D38" s="35">
        <f>0.033423*SIN(D37)+0.00034907*SIN(2*D37)</f>
        <v>-5.6405900265593979E-3</v>
      </c>
      <c r="E38" s="35">
        <f>0.033423*SIN(E37)+0.00034907*SIN(2*E37)</f>
        <v>-5.6405543103670436E-3</v>
      </c>
      <c r="F38" s="35">
        <f>0.033423*SIN(F37)+0.00034907*SIN(2*F37)</f>
        <v>-5.6405543001007081E-3</v>
      </c>
      <c r="I38" s="31" t="s">
        <v>38</v>
      </c>
      <c r="J38" s="35">
        <f>0.033423*SIN(J37)+0.00034907*SIN(2*J37)</f>
        <v>-5.7639260725856597E-3</v>
      </c>
      <c r="K38" s="35">
        <f>0.033423*SIN(K37)+0.00034907*SIN(2*K37)</f>
        <v>-5.5129471980195372E-3</v>
      </c>
      <c r="L38" s="35">
        <f>0.033423*SIN(L37)+0.00034907*SIN(2*L37)</f>
        <v>-5.5128607028517912E-3</v>
      </c>
      <c r="M38" s="35">
        <f>0.033423*SIN(M37)+0.00034907*SIN(2*M37)</f>
        <v>-5.5128606730781233E-3</v>
      </c>
      <c r="P38" s="31" t="s">
        <v>38</v>
      </c>
      <c r="Q38" s="35">
        <f>0.033423*SIN(Q37)+0.00034907*SIN(2*Q37)</f>
        <v>-5.7639260725856597E-3</v>
      </c>
      <c r="R38" s="35">
        <f>0.033423*SIN(R37)+0.00034907*SIN(2*R37)</f>
        <v>-5.3852201594122556E-3</v>
      </c>
      <c r="S38" s="35">
        <f>0.033423*SIN(S37)+0.00034907*SIN(2*S37)</f>
        <v>-5.3850672483358956E-3</v>
      </c>
      <c r="T38" s="35">
        <f>0.033423*SIN(T37)+0.00034907*SIN(2*T37)</f>
        <v>-5.3850671857774103E-3</v>
      </c>
    </row>
    <row r="39" spans="2:22">
      <c r="B39" s="31" t="s">
        <v>17</v>
      </c>
      <c r="C39" s="35">
        <f>C36+C38</f>
        <v>4.7634358587422891</v>
      </c>
      <c r="D39" s="35">
        <f>D36+D38</f>
        <v>4.7672287975382348</v>
      </c>
      <c r="E39" s="35">
        <f>E36+E38</f>
        <v>4.7672298955645536</v>
      </c>
      <c r="F39" s="35">
        <f>F36+F38</f>
        <v>4.7672298958801722</v>
      </c>
      <c r="I39" s="31" t="s">
        <v>17</v>
      </c>
      <c r="J39" s="35">
        <f>J36+J38</f>
        <v>4.7634358587422891</v>
      </c>
      <c r="K39" s="35">
        <f>K36+K38</f>
        <v>4.7711516619465923</v>
      </c>
      <c r="L39" s="35">
        <f>L36+L38</f>
        <v>4.7711543193591739</v>
      </c>
      <c r="M39" s="35">
        <f>M36+M38</f>
        <v>4.7711543202739177</v>
      </c>
      <c r="P39" s="31" t="s">
        <v>17</v>
      </c>
      <c r="Q39" s="35">
        <f>Q36+Q38</f>
        <v>4.7634358587422891</v>
      </c>
      <c r="R39" s="35">
        <f>R36+R38</f>
        <v>4.7750746105650146</v>
      </c>
      <c r="S39" s="35">
        <f>S36+S38</f>
        <v>4.7750793055284637</v>
      </c>
      <c r="T39" s="35">
        <f>T36+T38</f>
        <v>4.7750793074492517</v>
      </c>
    </row>
    <row r="40" spans="2:22">
      <c r="B40" s="31" t="s">
        <v>39</v>
      </c>
      <c r="C40" s="35">
        <f>0.0430398*SIN(2*C39) - 0.00092502*SIN(4*C39) - C38</f>
        <v>1.1898927963252103E-3</v>
      </c>
      <c r="D40" s="35">
        <f>0.0430398*SIN(2*D39) - 0.00092502*SIN(4*D39) - D38</f>
        <v>7.2817097504985009E-4</v>
      </c>
      <c r="E40" s="35">
        <f>0.0430398*SIN(2*E39) - 0.00092502*SIN(4*E39) - E38</f>
        <v>7.2803734371170922E-4</v>
      </c>
      <c r="F40" s="35">
        <f>0.0430398*SIN(2*F39) - 0.00092502*SIN(4*F39) - F38</f>
        <v>7.2803730530047409E-4</v>
      </c>
      <c r="I40" s="31" t="s">
        <v>39</v>
      </c>
      <c r="J40" s="35">
        <f>0.0430398*SIN(2*J39) - 0.00092502*SIN(4*J39) - J38</f>
        <v>1.1898927963252103E-3</v>
      </c>
      <c r="K40" s="35">
        <f>0.0430398*SIN(2*K39) - 0.00092502*SIN(4*K39) - K38</f>
        <v>2.5088529501667359E-4</v>
      </c>
      <c r="L40" s="35">
        <f>0.0430398*SIN(2*L39) - 0.00092502*SIN(4*L39) - L38</f>
        <v>2.5056206660119609E-4</v>
      </c>
      <c r="M40" s="35">
        <f>0.0430398*SIN(2*M39) - 0.00092502*SIN(4*M39) - M38</f>
        <v>2.5056195533841238E-4</v>
      </c>
      <c r="P40" s="31" t="s">
        <v>39</v>
      </c>
      <c r="Q40" s="35">
        <f>0.0430398*SIN(2*Q39) - 0.00092502*SIN(4*Q39) - Q38</f>
        <v>1.1898927963252103E-3</v>
      </c>
      <c r="R40" s="35">
        <f>0.0430398*SIN(2*R39) - 0.00092502*SIN(4*R39) - R38</f>
        <v>-2.2612840014887402E-4</v>
      </c>
      <c r="S40" s="35">
        <f>0.0430398*SIN(2*S39) - 0.00092502*SIN(4*S39) - S38</f>
        <v>-2.2669910804909606E-4</v>
      </c>
      <c r="T40" s="35">
        <f>0.0430398*SIN(2*T39) - 0.00092502*SIN(4*T39) - T38</f>
        <v>-2.2669934153512691E-4</v>
      </c>
    </row>
    <row r="41" spans="2:22">
      <c r="B41" s="31" t="s">
        <v>40</v>
      </c>
      <c r="C41" s="35">
        <f>0.409093-0.0002269*$C$34</f>
        <v>0.40908623855601184</v>
      </c>
      <c r="D41" s="35">
        <f>0.409093-0.0002269*C47</f>
        <v>0.40908623723086385</v>
      </c>
      <c r="E41" s="35">
        <f>0.409093-0.0002269*D47</f>
        <v>0.40908623723048021</v>
      </c>
      <c r="F41" s="35">
        <f>0.409093-0.0002269*E47</f>
        <v>0.4090862372304801</v>
      </c>
      <c r="I41" s="31" t="s">
        <v>40</v>
      </c>
      <c r="J41" s="35">
        <f>0.409093-0.0002269*$C$34</f>
        <v>0.40908623855601184</v>
      </c>
      <c r="K41" s="35">
        <f>0.409093-0.0002269*J47</f>
        <v>0.40908623586035298</v>
      </c>
      <c r="L41" s="35">
        <f>0.409093-0.0002269*K47</f>
        <v>0.40908623585942461</v>
      </c>
      <c r="M41" s="35">
        <f>0.409093-0.0002269*L47</f>
        <v>0.40908623585942427</v>
      </c>
      <c r="P41" s="31" t="s">
        <v>40</v>
      </c>
      <c r="Q41" s="35">
        <f>0.409093-0.0002269*$C$34</f>
        <v>0.40908623855601184</v>
      </c>
      <c r="R41" s="35">
        <f>0.409093-0.0002269*Q47</f>
        <v>0.40908623448984216</v>
      </c>
      <c r="S41" s="35">
        <f>0.409093-0.0002269*R47</f>
        <v>0.40908623448820197</v>
      </c>
      <c r="T41" s="35">
        <f>0.409093-0.0002269*S47</f>
        <v>0.40908623448820125</v>
      </c>
    </row>
    <row r="42" spans="2:22">
      <c r="B42" s="31" t="s">
        <v>41</v>
      </c>
      <c r="C42" s="35">
        <f>ASIN(SIN(C41)*SIN(C39))</f>
        <v>-0.4085215676868722</v>
      </c>
      <c r="D42" s="35">
        <f>ASIN(SIN(D41)*SIN(D39))</f>
        <v>-0.40843456940030048</v>
      </c>
      <c r="E42" s="35">
        <f>ASIN(SIN(E41)*SIN(E39))</f>
        <v>-0.40843454331393286</v>
      </c>
      <c r="F42" s="35">
        <f>ASIN(SIN(F41)*SIN(F39))</f>
        <v>-0.40843454330643447</v>
      </c>
      <c r="I42" s="31" t="s">
        <v>41</v>
      </c>
      <c r="J42" s="35">
        <f>ASIN(SIN(J41)*SIN(J39))</f>
        <v>-0.4085215676868722</v>
      </c>
      <c r="K42" s="35">
        <f>ASIN(SIN(K41)*SIN(K39))</f>
        <v>-0.4083380451842013</v>
      </c>
      <c r="L42" s="35">
        <f>ASIN(SIN(L41)*SIN(L39))</f>
        <v>-0.40833797754163359</v>
      </c>
      <c r="M42" s="35">
        <f>ASIN(SIN(M41)*SIN(M39))</f>
        <v>-0.40833797751834883</v>
      </c>
      <c r="P42" s="31" t="s">
        <v>41</v>
      </c>
      <c r="Q42" s="35">
        <f>ASIN(SIN(Q41)*SIN(Q39))</f>
        <v>-0.4085215676868722</v>
      </c>
      <c r="R42" s="35">
        <f>ASIN(SIN(R41)*SIN(R39))</f>
        <v>-0.40823486491349475</v>
      </c>
      <c r="S42" s="35">
        <f>ASIN(SIN(S41)*SIN(S39))</f>
        <v>-0.40823473744235245</v>
      </c>
      <c r="T42" s="35">
        <f>ASIN(SIN(T41)*SIN(T39))</f>
        <v>-0.40823473739019989</v>
      </c>
    </row>
    <row r="43" spans="2:22">
      <c r="B43" s="31" t="s">
        <v>42</v>
      </c>
      <c r="C43" s="35">
        <f>3.14159265358979 - 3.14159265358979 + C40</f>
        <v>1.1898927963252103E-3</v>
      </c>
      <c r="D43" s="35">
        <f>C46 - 3.14159265358979 + D40</f>
        <v>-1.8005707455998023</v>
      </c>
      <c r="E43" s="35">
        <f>D46 - 3.14159265358979 + E40</f>
        <v>-1.8001828787555969</v>
      </c>
      <c r="F43" s="35">
        <f>E46 - 3.14159265358979 + F40</f>
        <v>-1.8001827672671373</v>
      </c>
      <c r="I43" s="31" t="s">
        <v>42</v>
      </c>
      <c r="J43" s="35">
        <f>3.14159265358979 - 3.14159265358979 + J40</f>
        <v>1.1898927963252103E-3</v>
      </c>
      <c r="K43" s="35">
        <f>J46 - 3.14159265358979 + K40</f>
        <v>-0.41487299799561855</v>
      </c>
      <c r="L43" s="35">
        <f>K46 - 3.14159265358979 + L40</f>
        <v>-0.41393431372272532</v>
      </c>
      <c r="M43" s="35">
        <f>L46 - 3.14159265358979 + M40</f>
        <v>-0.41393399060557295</v>
      </c>
      <c r="P43" s="31" t="s">
        <v>42</v>
      </c>
      <c r="Q43" s="35">
        <f>3.14159265358979 - 3.14159265358979 + Q40</f>
        <v>1.1898927963252103E-3</v>
      </c>
      <c r="R43" s="35">
        <f>Q46 - 3.14159265358979 + R40</f>
        <v>0.97082502159343276</v>
      </c>
      <c r="S43" s="35">
        <f>R46 - 3.14159265358979 + S40</f>
        <v>0.9724834000325433</v>
      </c>
      <c r="T43" s="35">
        <f>S46 - 3.14159265358979 + T40</f>
        <v>0.97248407850214214</v>
      </c>
    </row>
    <row r="44" spans="2:22">
      <c r="B44" s="31" t="s">
        <v>43</v>
      </c>
      <c r="C44" s="35">
        <f>(SIN(0.017453293*$C$13) - SIN(0.017453293*$C$11)*SIN(C42))/(COS(0.017453293*$C$11)*COS(C42))</f>
        <v>0.18357427600955956</v>
      </c>
      <c r="D44" s="35">
        <f>(SIN(0.017453293*$C$13) - SIN(0.017453293*$C$11)*SIN(D42))/(COS(0.017453293*$C$11)*COS(D42))</f>
        <v>0.18350180699725097</v>
      </c>
      <c r="E44" s="35">
        <f>(SIN(0.017453293*$C$13) - SIN(0.017453293*$C$11)*SIN(E42))/(COS(0.017453293*$C$11)*COS(E42))</f>
        <v>0.18350178526813138</v>
      </c>
      <c r="F44" s="35">
        <f>(SIN(0.017453293*$C$13) - SIN(0.017453293*$C$11)*SIN(F42))/(COS(0.017453293*$C$11)*COS(F42))</f>
        <v>0.1835017852618854</v>
      </c>
      <c r="I44" s="31" t="s">
        <v>43</v>
      </c>
      <c r="J44" s="35">
        <f>(SIN(0.017453293*$C$13) - SIN(0.017453293*$C$11)*SIN(J42))/(COS(0.017453293*$C$11)*COS(J42))</f>
        <v>0.18357427600955956</v>
      </c>
      <c r="K44" s="35">
        <f>(SIN(0.017453293*$C$13) - SIN(0.017453293*$C$11)*SIN(K42))/(COS(0.017453293*$C$11)*COS(K42))</f>
        <v>0.18342140806953489</v>
      </c>
      <c r="L44" s="35">
        <f>(SIN(0.017453293*$C$13) - SIN(0.017453293*$C$11)*SIN(L42))/(COS(0.017453293*$C$11)*COS(L42))</f>
        <v>0.18342135172919033</v>
      </c>
      <c r="M44" s="35">
        <f>(SIN(0.017453293*$C$13) - SIN(0.017453293*$C$11)*SIN(M42))/(COS(0.017453293*$C$11)*COS(M42))</f>
        <v>0.18342135170979615</v>
      </c>
      <c r="P44" s="31" t="s">
        <v>43</v>
      </c>
      <c r="Q44" s="35">
        <f>(SIN(0.017453293*$C$13) - SIN(0.017453293*$C$11)*SIN(Q42))/(COS(0.017453293*$C$11)*COS(Q42))</f>
        <v>0.18357427600955956</v>
      </c>
      <c r="R44" s="35">
        <f>(SIN(0.017453293*$C$13) - SIN(0.017453293*$C$11)*SIN(R42))/(COS(0.017453293*$C$11)*COS(R42))</f>
        <v>0.18333547100064779</v>
      </c>
      <c r="S44" s="35">
        <f>(SIN(0.017453293*$C$13) - SIN(0.017453293*$C$11)*SIN(S42))/(COS(0.017453293*$C$11)*COS(S42))</f>
        <v>0.18333536483593615</v>
      </c>
      <c r="T44" s="35">
        <f>(SIN(0.017453293*$C$13) - SIN(0.017453293*$C$11)*SIN(T42))/(COS(0.017453293*$C$11)*COS(T42))</f>
        <v>0.18333536479250076</v>
      </c>
    </row>
    <row r="45" spans="2:22">
      <c r="B45" s="31" t="s">
        <v>44</v>
      </c>
      <c r="C45" s="35">
        <f>ACOS(C44)</f>
        <v>1.3861750332842171</v>
      </c>
      <c r="D45" s="35">
        <f>ACOS(D44)</f>
        <v>1.3862487546299487</v>
      </c>
      <c r="E45" s="35">
        <f>ACOS(E44)</f>
        <v>1.386248776734416</v>
      </c>
      <c r="F45" s="35">
        <f>ACOS(F44)</f>
        <v>1.3862487767407699</v>
      </c>
      <c r="H45" s="59"/>
      <c r="I45" s="31" t="s">
        <v>44</v>
      </c>
      <c r="J45" s="35">
        <f>ACOS(J44)</f>
        <v>1.3861750332842171</v>
      </c>
      <c r="K45" s="35">
        <f>ACOS(K44)</f>
        <v>1.3863305417404737</v>
      </c>
      <c r="L45" s="35">
        <f>ACOS(L44)</f>
        <v>1.3863305990531634</v>
      </c>
      <c r="M45" s="35">
        <f>ACOS(M44)</f>
        <v>1.3863305990728922</v>
      </c>
      <c r="O45" s="36"/>
      <c r="P45" s="31" t="s">
        <v>44</v>
      </c>
      <c r="Q45" s="35">
        <f>ACOS(Q44)</f>
        <v>1.3861750332842171</v>
      </c>
      <c r="R45" s="35">
        <f>ACOS(R44)</f>
        <v>1.3864179612347534</v>
      </c>
      <c r="S45" s="35">
        <f>ACOS(S44)</f>
        <v>1.3864180692299384</v>
      </c>
      <c r="T45" s="35">
        <f>ACOS(T44)</f>
        <v>1.3864180692741226</v>
      </c>
      <c r="V45" s="36"/>
    </row>
    <row r="46" spans="2:22">
      <c r="B46" s="31" t="s">
        <v>63</v>
      </c>
      <c r="C46" s="35">
        <f>3.14159265358979 - (C$43+0.017453293*$C$12 + G$46*C$45)</f>
        <v>1.3402937370149377</v>
      </c>
      <c r="D46" s="35">
        <f>C46 - (D$43+0.017453293*$C$12 + G$46*D$45)</f>
        <v>1.3406817374904814</v>
      </c>
      <c r="E46" s="35">
        <f>D46 - (E$43+0.017453293*$C$12 + G$46*E$45)</f>
        <v>1.3406818490173522</v>
      </c>
      <c r="F46" s="35">
        <f>E46 - (F$43+0.017453293*$C$12 + G$46*F$45)</f>
        <v>1.3406818490494097</v>
      </c>
      <c r="G46" s="69">
        <v>1</v>
      </c>
      <c r="I46" s="31" t="s">
        <v>63</v>
      </c>
      <c r="J46" s="35">
        <f>3.14159265358979 - (J$43+0.017453293*$C$12 + N$46*J$45)</f>
        <v>2.7264687702991548</v>
      </c>
      <c r="K46" s="35">
        <f>J46 - (K$43+0.017453293*$C$12 + N$46*K$45)</f>
        <v>2.7274077778004635</v>
      </c>
      <c r="L46" s="35">
        <f>K46 - (L$43+0.017453293*$C$12 + N$46*L$45)</f>
        <v>2.7274081010288787</v>
      </c>
      <c r="M46" s="35">
        <f>L46 - (M$43+0.017453293*$C$12 + N$46*M$45)</f>
        <v>2.7274081011401416</v>
      </c>
      <c r="N46" s="69">
        <v>0</v>
      </c>
      <c r="P46" s="31" t="s">
        <v>63</v>
      </c>
      <c r="Q46" s="35">
        <f>3.14159265358979 - (Q$43+0.017453293*$C$12 + U$46*Q$45)</f>
        <v>4.1126438035833717</v>
      </c>
      <c r="R46" s="35">
        <f>Q46 - (R$43+0.017453293*$C$12 + U$46*R$45)</f>
        <v>4.1143027527303824</v>
      </c>
      <c r="S46" s="35">
        <f>R46 - (S$43+0.017453293*$C$12 + U$46*S$45)</f>
        <v>4.1143034314334672</v>
      </c>
      <c r="T46" s="35">
        <f>S46 - (T$43+0.017453293*$C$12 + U$46*T$45)</f>
        <v>4.1143034317111375</v>
      </c>
      <c r="U46" s="69">
        <v>-1</v>
      </c>
    </row>
    <row r="47" spans="2:22">
      <c r="B47" s="31" t="s">
        <v>45</v>
      </c>
      <c r="C47" s="35">
        <f>($C$9 + C46/(6.28318530718))/36525</f>
        <v>2.9805064504862637E-2</v>
      </c>
      <c r="D47" s="35">
        <f>($C$9 + D46/(2*PI()))/36525</f>
        <v>2.9805066195545554E-2</v>
      </c>
      <c r="E47" s="35">
        <f>($C$9 + E46/(2*PI()))/36525</f>
        <v>2.9805066196031526E-2</v>
      </c>
      <c r="F47" s="35">
        <f>($C$9 + F46/(2*PI()))/36525</f>
        <v>2.9805066196031661E-2</v>
      </c>
      <c r="I47" s="31" t="s">
        <v>45</v>
      </c>
      <c r="J47" s="35">
        <f>($C$9 + J46/(6.28318530718))/36525</f>
        <v>2.9811104658416031E-2</v>
      </c>
      <c r="K47" s="35">
        <f>($C$9 + K46/(2*PI()))/36525</f>
        <v>2.9811108750070661E-2</v>
      </c>
      <c r="L47" s="35">
        <f>($C$9 + L46/(2*PI()))/36525</f>
        <v>2.9811108751479107E-2</v>
      </c>
      <c r="M47" s="35">
        <f>($C$9 + M46/(2*PI()))/36525</f>
        <v>2.9811108751479593E-2</v>
      </c>
      <c r="P47" s="31" t="s">
        <v>45</v>
      </c>
      <c r="Q47" s="35">
        <f>($C$9 + Q46/(6.28318530718))/36525</f>
        <v>2.9817144811969426E-2</v>
      </c>
      <c r="R47" s="35">
        <f>($C$9 + R46/(2*PI()))/36525</f>
        <v>2.981715204071568E-2</v>
      </c>
      <c r="S47" s="35">
        <f>($C$9 + S46/(2*PI()))/36525</f>
        <v>2.9817152043673082E-2</v>
      </c>
      <c r="T47" s="35">
        <f>($C$9 + T46/(2*PI()))/36525</f>
        <v>2.9817152043674293E-2</v>
      </c>
    </row>
    <row r="48" spans="2:22">
      <c r="B48" s="31" t="s">
        <v>46</v>
      </c>
      <c r="D48" s="35">
        <f>(C47-D47)*36525*24*3600</f>
        <v>-5.3353895208360651</v>
      </c>
      <c r="E48" s="35">
        <f>(D47-E47)*36525*24*3600</f>
        <v>-1.5336121772513422E-3</v>
      </c>
      <c r="F48" s="35">
        <f>(E47-F47)*36525*24*3600</f>
        <v>-4.2700093461078836E-7</v>
      </c>
      <c r="I48" s="31" t="s">
        <v>46</v>
      </c>
      <c r="K48" s="35">
        <f>(J47-K47)*36525*24*3600</f>
        <v>-12.912280014207578</v>
      </c>
      <c r="L48" s="35">
        <f>(K47-L47)*36525*24*3600</f>
        <v>-4.4447184208151747E-3</v>
      </c>
      <c r="M48" s="35">
        <f>(L47-M47)*36525*24*3600</f>
        <v>-1.5328238678335993E-6</v>
      </c>
      <c r="P48" s="31" t="s">
        <v>46</v>
      </c>
      <c r="R48" s="35">
        <f>(Q47-R47)*36525*24*3600</f>
        <v>-22.812188279665023</v>
      </c>
      <c r="S48" s="35">
        <f>(R47-S47)*36525*24*3600</f>
        <v>-9.3328499403688703E-3</v>
      </c>
      <c r="T48" s="35">
        <f>(S47-T47)*36525*24*3600</f>
        <v>-3.821110927670901E-6</v>
      </c>
    </row>
  </sheetData>
  <sheetProtection sheet="1" objects="1" scenarios="1"/>
  <mergeCells count="1">
    <mergeCell ref="B15:D15"/>
  </mergeCells>
  <dataValidations count="2">
    <dataValidation type="list" allowBlank="1" showInputMessage="1" showErrorMessage="1" sqref="C10" xr:uid="{48C71B2D-8239-C941-B8B7-74D36040B5DE}">
      <formula1>$B$17:$B$21</formula1>
    </dataValidation>
    <dataValidation type="list" allowBlank="1" showInputMessage="1" showErrorMessage="1" sqref="C13" xr:uid="{BB5720F0-1C7E-2C4A-97AD-CDD1626AE727}">
      <formula1>$H$3:$H$10</formula1>
    </dataValidation>
  </dataValidations>
  <pageMargins left="0.75" right="0.75" top="1" bottom="1" header="0.5" footer="0.5"/>
  <pageSetup paperSize="9" orientation="portrait" horizontalDpi="360" verticalDpi="0" copies="0"/>
  <headerFooter alignWithMargins="0">
    <oddHeader>&amp;A</oddHeader>
    <oddFoote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378"/>
  <sheetViews>
    <sheetView showGridLines="0" workbookViewId="0">
      <selection activeCell="H8" sqref="H8"/>
    </sheetView>
  </sheetViews>
  <sheetFormatPr baseColWidth="10" defaultColWidth="8.83203125" defaultRowHeight="15"/>
  <cols>
    <col min="2" max="2" width="13.5" style="2" customWidth="1"/>
    <col min="3" max="3" width="11.6640625" style="2" customWidth="1"/>
    <col min="4" max="4" width="10.1640625" style="2" customWidth="1"/>
    <col min="5" max="5" width="8.83203125" style="2"/>
  </cols>
  <sheetData>
    <row r="2" spans="2:10">
      <c r="C2" s="70" t="s">
        <v>14</v>
      </c>
    </row>
    <row r="3" spans="2:10">
      <c r="B3" s="3" t="s">
        <v>4</v>
      </c>
      <c r="C3" s="71">
        <v>37</v>
      </c>
    </row>
    <row r="4" spans="2:10">
      <c r="B4" s="3" t="s">
        <v>5</v>
      </c>
      <c r="C4" s="3">
        <v>23.439</v>
      </c>
    </row>
    <row r="5" spans="2:10">
      <c r="B5" s="3" t="s">
        <v>3</v>
      </c>
      <c r="C5" s="3">
        <f>PI()/182.625</f>
        <v>1.7202423838958484E-2</v>
      </c>
    </row>
    <row r="7" spans="2:10">
      <c r="C7" s="3" t="s">
        <v>7</v>
      </c>
      <c r="D7" s="3" t="s">
        <v>2</v>
      </c>
    </row>
    <row r="8" spans="2:10">
      <c r="B8" s="3" t="s">
        <v>12</v>
      </c>
      <c r="C8" s="24">
        <f>TRUNC(MAX(D13:D377))</f>
        <v>14</v>
      </c>
      <c r="D8" s="24">
        <f>TRUNC(60*MOD(MAX(D13:D377),1))</f>
        <v>32</v>
      </c>
    </row>
    <row r="9" spans="2:10">
      <c r="B9" s="3" t="s">
        <v>13</v>
      </c>
      <c r="C9" s="24">
        <f>TRUNC(MIN(D13:D377))</f>
        <v>9</v>
      </c>
      <c r="D9" s="24">
        <f>TRUNC(60*MOD(MIN(D14:D378),1))</f>
        <v>27</v>
      </c>
    </row>
    <row r="12" spans="2:10">
      <c r="B12" s="4" t="s">
        <v>1</v>
      </c>
      <c r="C12" s="5" t="s">
        <v>0</v>
      </c>
      <c r="D12" s="6" t="s">
        <v>6</v>
      </c>
    </row>
    <row r="13" spans="2:10">
      <c r="B13" s="7">
        <v>0</v>
      </c>
      <c r="C13" s="8">
        <v>39072</v>
      </c>
      <c r="D13" s="9">
        <f>24*(ACOS(1-(1-TAN(RADIANS($C$3))*TAN(RADIANS($C$4) * COS($C$5 * B13))))/PI())</f>
        <v>9.4575108664373513</v>
      </c>
      <c r="J13" s="1"/>
    </row>
    <row r="14" spans="2:10">
      <c r="B14" s="7">
        <v>1</v>
      </c>
      <c r="C14" s="8">
        <v>39073</v>
      </c>
      <c r="D14" s="9">
        <f t="shared" ref="D14:D77" si="0">24*(ACOS(1-(1-TAN(RADIANS($C$3))*TAN(RADIANS($C$4) * COS($C$5 * B14))))/PI())</f>
        <v>9.4579488194673811</v>
      </c>
    </row>
    <row r="15" spans="2:10">
      <c r="B15" s="7">
        <v>2</v>
      </c>
      <c r="C15" s="8">
        <v>39074</v>
      </c>
      <c r="D15" s="9">
        <f t="shared" si="0"/>
        <v>9.4592623590840823</v>
      </c>
    </row>
    <row r="16" spans="2:10">
      <c r="B16" s="7">
        <v>3</v>
      </c>
      <c r="C16" s="8">
        <v>39075</v>
      </c>
      <c r="D16" s="9">
        <f t="shared" si="0"/>
        <v>9.4614505276861678</v>
      </c>
    </row>
    <row r="17" spans="2:4">
      <c r="B17" s="7">
        <v>4</v>
      </c>
      <c r="C17" s="8">
        <v>39076</v>
      </c>
      <c r="D17" s="9">
        <f t="shared" si="0"/>
        <v>9.464511731996776</v>
      </c>
    </row>
    <row r="18" spans="2:4">
      <c r="B18" s="7">
        <v>5</v>
      </c>
      <c r="C18" s="8">
        <v>39077</v>
      </c>
      <c r="D18" s="9">
        <f t="shared" si="0"/>
        <v>9.4684437471363516</v>
      </c>
    </row>
    <row r="19" spans="2:4">
      <c r="B19" s="7">
        <v>6</v>
      </c>
      <c r="C19" s="8">
        <v>39078</v>
      </c>
      <c r="D19" s="9">
        <f t="shared" si="0"/>
        <v>9.4732437222946206</v>
      </c>
    </row>
    <row r="20" spans="2:4">
      <c r="B20" s="7">
        <v>7</v>
      </c>
      <c r="C20" s="8">
        <v>39079</v>
      </c>
      <c r="D20" s="9">
        <f t="shared" si="0"/>
        <v>9.4789081879720385</v>
      </c>
    </row>
    <row r="21" spans="2:4">
      <c r="B21" s="7">
        <v>8</v>
      </c>
      <c r="C21" s="8">
        <v>39080</v>
      </c>
      <c r="D21" s="9">
        <f t="shared" si="0"/>
        <v>9.4854330647529324</v>
      </c>
    </row>
    <row r="22" spans="2:4">
      <c r="B22" s="7">
        <v>9</v>
      </c>
      <c r="C22" s="8">
        <v>39081</v>
      </c>
      <c r="D22" s="9">
        <f t="shared" si="0"/>
        <v>9.4928136735649122</v>
      </c>
    </row>
    <row r="23" spans="2:4">
      <c r="B23" s="7">
        <v>10</v>
      </c>
      <c r="C23" s="8">
        <v>39082</v>
      </c>
      <c r="D23" s="9">
        <f t="shared" si="0"/>
        <v>9.5010447473717754</v>
      </c>
    </row>
    <row r="24" spans="2:4">
      <c r="B24" s="7">
        <v>11</v>
      </c>
      <c r="C24" s="8">
        <v>39083</v>
      </c>
      <c r="D24" s="9">
        <f t="shared" si="0"/>
        <v>9.5101204442402647</v>
      </c>
    </row>
    <row r="25" spans="2:4">
      <c r="B25" s="7">
        <v>12</v>
      </c>
      <c r="C25" s="8">
        <v>39084</v>
      </c>
      <c r="D25" s="9">
        <f t="shared" si="0"/>
        <v>9.5200343617146821</v>
      </c>
    </row>
    <row r="26" spans="2:4">
      <c r="B26" s="7">
        <v>13</v>
      </c>
      <c r="C26" s="8">
        <v>39085</v>
      </c>
      <c r="D26" s="9">
        <f t="shared" si="0"/>
        <v>9.5307795524275054</v>
      </c>
    </row>
    <row r="27" spans="2:4">
      <c r="B27" s="7">
        <v>14</v>
      </c>
      <c r="C27" s="8">
        <v>39086</v>
      </c>
      <c r="D27" s="9">
        <f t="shared" si="0"/>
        <v>9.5423485408689181</v>
      </c>
    </row>
    <row r="28" spans="2:4">
      <c r="B28" s="7">
        <v>15</v>
      </c>
      <c r="C28" s="8">
        <v>39087</v>
      </c>
      <c r="D28" s="9">
        <f t="shared" si="0"/>
        <v>9.5547333412336108</v>
      </c>
    </row>
    <row r="29" spans="2:4">
      <c r="B29" s="7">
        <v>16</v>
      </c>
      <c r="C29" s="8">
        <v>39088</v>
      </c>
      <c r="D29" s="9">
        <f t="shared" si="0"/>
        <v>9.5679254762590862</v>
      </c>
    </row>
    <row r="30" spans="2:4">
      <c r="B30" s="7">
        <v>17</v>
      </c>
      <c r="C30" s="8">
        <v>39089</v>
      </c>
      <c r="D30" s="9">
        <f t="shared" si="0"/>
        <v>9.5819159969665648</v>
      </c>
    </row>
    <row r="31" spans="2:4">
      <c r="B31" s="7">
        <v>18</v>
      </c>
      <c r="C31" s="8">
        <v>39090</v>
      </c>
      <c r="D31" s="9">
        <f t="shared" si="0"/>
        <v>9.5966955032127892</v>
      </c>
    </row>
    <row r="32" spans="2:4">
      <c r="B32" s="7">
        <v>19</v>
      </c>
      <c r="C32" s="8">
        <v>39091</v>
      </c>
      <c r="D32" s="9">
        <f t="shared" si="0"/>
        <v>9.6122541649591167</v>
      </c>
    </row>
    <row r="33" spans="2:7">
      <c r="B33" s="7">
        <v>20</v>
      </c>
      <c r="C33" s="8">
        <v>39092</v>
      </c>
      <c r="D33" s="9">
        <f t="shared" si="0"/>
        <v>9.6285817441630019</v>
      </c>
    </row>
    <row r="34" spans="2:7">
      <c r="B34" s="7">
        <v>21</v>
      </c>
      <c r="C34" s="8">
        <v>39093</v>
      </c>
      <c r="D34" s="9">
        <f t="shared" si="0"/>
        <v>9.6456676171962421</v>
      </c>
    </row>
    <row r="35" spans="2:7">
      <c r="B35" s="7">
        <v>22</v>
      </c>
      <c r="C35" s="8">
        <v>39094</v>
      </c>
      <c r="D35" s="9">
        <f t="shared" si="0"/>
        <v>9.6635007976944038</v>
      </c>
    </row>
    <row r="36" spans="2:7">
      <c r="B36" s="7">
        <v>23</v>
      </c>
      <c r="C36" s="8">
        <v>39095</v>
      </c>
      <c r="D36" s="9">
        <f t="shared" si="0"/>
        <v>9.6820699597424316</v>
      </c>
    </row>
    <row r="37" spans="2:7">
      <c r="B37" s="7">
        <v>24</v>
      </c>
      <c r="C37" s="8">
        <v>39096</v>
      </c>
      <c r="D37" s="9">
        <f t="shared" si="0"/>
        <v>9.7013634613025594</v>
      </c>
    </row>
    <row r="38" spans="2:7">
      <c r="B38" s="7">
        <v>25</v>
      </c>
      <c r="C38" s="8">
        <v>39097</v>
      </c>
      <c r="D38" s="9">
        <f t="shared" si="0"/>
        <v>9.7213693677924962</v>
      </c>
    </row>
    <row r="39" spans="2:7">
      <c r="B39" s="7">
        <v>26</v>
      </c>
      <c r="C39" s="8">
        <v>39098</v>
      </c>
      <c r="D39" s="9">
        <f t="shared" si="0"/>
        <v>9.7420754757239507</v>
      </c>
    </row>
    <row r="40" spans="2:7">
      <c r="B40" s="7">
        <v>27</v>
      </c>
      <c r="C40" s="8">
        <v>39099</v>
      </c>
      <c r="D40" s="9">
        <f t="shared" si="0"/>
        <v>9.7634693363143583</v>
      </c>
    </row>
    <row r="41" spans="2:7">
      <c r="B41" s="7">
        <v>28</v>
      </c>
      <c r="C41" s="8">
        <v>39100</v>
      </c>
      <c r="D41" s="9">
        <f t="shared" si="0"/>
        <v>9.7855382789878185</v>
      </c>
    </row>
    <row r="42" spans="2:7">
      <c r="B42" s="7">
        <v>29</v>
      </c>
      <c r="C42" s="8">
        <v>39101</v>
      </c>
      <c r="D42" s="9">
        <f t="shared" si="0"/>
        <v>9.8082694346846964</v>
      </c>
    </row>
    <row r="43" spans="2:7">
      <c r="B43" s="7">
        <v>30</v>
      </c>
      <c r="C43" s="8">
        <v>39102</v>
      </c>
      <c r="D43" s="9">
        <f t="shared" si="0"/>
        <v>9.8316497589032537</v>
      </c>
      <c r="F43" s="85"/>
      <c r="G43" s="85"/>
    </row>
    <row r="44" spans="2:7">
      <c r="B44" s="7">
        <v>31</v>
      </c>
      <c r="C44" s="8">
        <v>39103</v>
      </c>
      <c r="D44" s="9">
        <f t="shared" si="0"/>
        <v>9.8556660544008139</v>
      </c>
    </row>
    <row r="45" spans="2:7">
      <c r="B45" s="7">
        <v>32</v>
      </c>
      <c r="C45" s="8">
        <v>39104</v>
      </c>
      <c r="D45" s="9">
        <f t="shared" si="0"/>
        <v>9.8803049934862752</v>
      </c>
    </row>
    <row r="46" spans="2:7">
      <c r="B46" s="7">
        <v>33</v>
      </c>
      <c r="C46" s="8">
        <v>39105</v>
      </c>
      <c r="D46" s="9">
        <f t="shared" si="0"/>
        <v>9.9055531398404426</v>
      </c>
    </row>
    <row r="47" spans="2:7">
      <c r="B47" s="7">
        <v>34</v>
      </c>
      <c r="C47" s="8">
        <v>39106</v>
      </c>
      <c r="D47" s="9">
        <f t="shared" si="0"/>
        <v>9.9313969698052986</v>
      </c>
    </row>
    <row r="48" spans="2:7">
      <c r="B48" s="7">
        <v>35</v>
      </c>
      <c r="C48" s="8">
        <v>39107</v>
      </c>
      <c r="D48" s="9">
        <f t="shared" si="0"/>
        <v>9.9578228930881938</v>
      </c>
    </row>
    <row r="49" spans="2:4">
      <c r="B49" s="7">
        <v>36</v>
      </c>
      <c r="C49" s="8">
        <v>39108</v>
      </c>
      <c r="D49" s="9">
        <f t="shared" si="0"/>
        <v>9.9848172728317692</v>
      </c>
    </row>
    <row r="50" spans="2:4">
      <c r="B50" s="7">
        <v>37</v>
      </c>
      <c r="C50" s="8">
        <v>39109</v>
      </c>
      <c r="D50" s="9">
        <f t="shared" si="0"/>
        <v>10.012366445005354</v>
      </c>
    </row>
    <row r="51" spans="2:4">
      <c r="B51" s="7">
        <v>38</v>
      </c>
      <c r="C51" s="8">
        <v>39110</v>
      </c>
      <c r="D51" s="9">
        <f t="shared" si="0"/>
        <v>10.040456737078449</v>
      </c>
    </row>
    <row r="52" spans="2:4">
      <c r="B52" s="7">
        <v>39</v>
      </c>
      <c r="C52" s="8">
        <v>39111</v>
      </c>
      <c r="D52" s="9">
        <f t="shared" si="0"/>
        <v>10.069074485941714</v>
      </c>
    </row>
    <row r="53" spans="2:4">
      <c r="B53" s="7">
        <v>40</v>
      </c>
      <c r="C53" s="8">
        <v>39112</v>
      </c>
      <c r="D53" s="9">
        <f t="shared" si="0"/>
        <v>10.098206055045654</v>
      </c>
    </row>
    <row r="54" spans="2:4">
      <c r="B54" s="7">
        <v>41</v>
      </c>
      <c r="C54" s="8">
        <v>39113</v>
      </c>
      <c r="D54" s="9">
        <f t="shared" si="0"/>
        <v>10.127837850731758</v>
      </c>
    </row>
    <row r="55" spans="2:4">
      <c r="B55" s="7">
        <v>42</v>
      </c>
      <c r="C55" s="8">
        <v>39114</v>
      </c>
      <c r="D55" s="9">
        <f t="shared" si="0"/>
        <v>10.157956337735412</v>
      </c>
    </row>
    <row r="56" spans="2:4">
      <c r="B56" s="7">
        <v>43</v>
      </c>
      <c r="C56" s="8">
        <v>39115</v>
      </c>
      <c r="D56" s="9">
        <f t="shared" si="0"/>
        <v>10.188548053844155</v>
      </c>
    </row>
    <row r="57" spans="2:4">
      <c r="B57" s="7">
        <v>44</v>
      </c>
      <c r="C57" s="8">
        <v>39116</v>
      </c>
      <c r="D57" s="9">
        <f t="shared" si="0"/>
        <v>10.219599623699073</v>
      </c>
    </row>
    <row r="58" spans="2:4">
      <c r="B58" s="7">
        <v>45</v>
      </c>
      <c r="C58" s="8">
        <v>39117</v>
      </c>
      <c r="D58" s="9">
        <f t="shared" si="0"/>
        <v>10.251097771730967</v>
      </c>
    </row>
    <row r="59" spans="2:4">
      <c r="B59" s="7">
        <v>46</v>
      </c>
      <c r="C59" s="8">
        <v>39118</v>
      </c>
      <c r="D59" s="9">
        <f t="shared" si="0"/>
        <v>10.283029334226757</v>
      </c>
    </row>
    <row r="60" spans="2:4">
      <c r="B60" s="7">
        <v>47</v>
      </c>
      <c r="C60" s="8">
        <v>39119</v>
      </c>
      <c r="D60" s="9">
        <f t="shared" si="0"/>
        <v>10.315381270525096</v>
      </c>
    </row>
    <row r="61" spans="2:4">
      <c r="B61" s="7">
        <v>48</v>
      </c>
      <c r="C61" s="8">
        <v>39120</v>
      </c>
      <c r="D61" s="9">
        <f t="shared" si="0"/>
        <v>10.348140673343352</v>
      </c>
    </row>
    <row r="62" spans="2:4">
      <c r="B62" s="7">
        <v>49</v>
      </c>
      <c r="C62" s="8">
        <v>39121</v>
      </c>
      <c r="D62" s="9">
        <f t="shared" si="0"/>
        <v>10.381294778241344</v>
      </c>
    </row>
    <row r="63" spans="2:4">
      <c r="B63" s="7">
        <v>50</v>
      </c>
      <c r="C63" s="8">
        <v>39122</v>
      </c>
      <c r="D63" s="9">
        <f t="shared" si="0"/>
        <v>10.41483097222984</v>
      </c>
    </row>
    <row r="64" spans="2:4">
      <c r="B64" s="7">
        <v>51</v>
      </c>
      <c r="C64" s="8">
        <v>39123</v>
      </c>
      <c r="D64" s="9">
        <f t="shared" si="0"/>
        <v>10.448736801534597</v>
      </c>
    </row>
    <row r="65" spans="2:4">
      <c r="B65" s="7">
        <v>52</v>
      </c>
      <c r="C65" s="8">
        <v>39124</v>
      </c>
      <c r="D65" s="9">
        <f t="shared" si="0"/>
        <v>10.482999978528916</v>
      </c>
    </row>
    <row r="66" spans="2:4">
      <c r="B66" s="7">
        <v>53</v>
      </c>
      <c r="C66" s="8">
        <v>39125</v>
      </c>
      <c r="D66" s="9">
        <f t="shared" si="0"/>
        <v>10.517608387849904</v>
      </c>
    </row>
    <row r="67" spans="2:4">
      <c r="B67" s="7">
        <v>54</v>
      </c>
      <c r="C67" s="8">
        <v>39126</v>
      </c>
      <c r="D67" s="9">
        <f t="shared" si="0"/>
        <v>10.552550091715464</v>
      </c>
    </row>
    <row r="68" spans="2:4">
      <c r="B68" s="7">
        <v>55</v>
      </c>
      <c r="C68" s="8">
        <v>39127</v>
      </c>
      <c r="D68" s="9">
        <f t="shared" si="0"/>
        <v>10.587813334460755</v>
      </c>
    </row>
    <row r="69" spans="2:4">
      <c r="B69" s="7">
        <v>56</v>
      </c>
      <c r="C69" s="8">
        <v>39128</v>
      </c>
      <c r="D69" s="9">
        <f t="shared" si="0"/>
        <v>10.623386546314267</v>
      </c>
    </row>
    <row r="70" spans="2:4">
      <c r="B70" s="7">
        <v>57</v>
      </c>
      <c r="C70" s="8">
        <v>39129</v>
      </c>
      <c r="D70" s="9">
        <f t="shared" si="0"/>
        <v>10.659258346434939</v>
      </c>
    </row>
    <row r="71" spans="2:4">
      <c r="B71" s="7">
        <v>58</v>
      </c>
      <c r="C71" s="8">
        <v>39130</v>
      </c>
      <c r="D71" s="9">
        <f t="shared" si="0"/>
        <v>10.695417545232843</v>
      </c>
    </row>
    <row r="72" spans="2:4">
      <c r="B72" s="7">
        <v>59</v>
      </c>
      <c r="C72" s="8">
        <v>39131</v>
      </c>
      <c r="D72" s="9">
        <f t="shared" si="0"/>
        <v>10.731853145996727</v>
      </c>
    </row>
    <row r="73" spans="2:4">
      <c r="B73" s="7">
        <v>60</v>
      </c>
      <c r="C73" s="8">
        <v>39132</v>
      </c>
      <c r="D73" s="9">
        <f t="shared" si="0"/>
        <v>10.768554345852522</v>
      </c>
    </row>
    <row r="74" spans="2:4">
      <c r="B74" s="7">
        <v>61</v>
      </c>
      <c r="C74" s="8">
        <v>39133</v>
      </c>
      <c r="D74" s="9">
        <f t="shared" si="0"/>
        <v>10.805510536077398</v>
      </c>
    </row>
    <row r="75" spans="2:4">
      <c r="B75" s="7">
        <v>62</v>
      </c>
      <c r="C75" s="8">
        <v>39134</v>
      </c>
      <c r="D75" s="9">
        <f t="shared" si="0"/>
        <v>10.842711301794347</v>
      </c>
    </row>
    <row r="76" spans="2:4">
      <c r="B76" s="7">
        <v>63</v>
      </c>
      <c r="C76" s="8">
        <v>39135</v>
      </c>
      <c r="D76" s="9">
        <f t="shared" si="0"/>
        <v>10.880146421072505</v>
      </c>
    </row>
    <row r="77" spans="2:4">
      <c r="B77" s="7">
        <v>64</v>
      </c>
      <c r="C77" s="8">
        <v>39136</v>
      </c>
      <c r="D77" s="9">
        <f t="shared" si="0"/>
        <v>10.917805863458586</v>
      </c>
    </row>
    <row r="78" spans="2:4">
      <c r="B78" s="7">
        <v>65</v>
      </c>
      <c r="C78" s="8">
        <v>39137</v>
      </c>
      <c r="D78" s="9">
        <f t="shared" ref="D78:D141" si="1">24*(ACOS(1-(1-TAN(RADIANS($C$3))*TAN(RADIANS($C$4) * COS($C$5 * B78))))/PI())</f>
        <v>10.95567978796473</v>
      </c>
    </row>
    <row r="79" spans="2:4">
      <c r="B79" s="7">
        <v>66</v>
      </c>
      <c r="C79" s="8">
        <v>39138</v>
      </c>
      <c r="D79" s="9">
        <f t="shared" si="1"/>
        <v>10.99375854053805</v>
      </c>
    </row>
    <row r="80" spans="2:4">
      <c r="B80" s="7">
        <v>67</v>
      </c>
      <c r="C80" s="8">
        <v>39139</v>
      </c>
      <c r="D80" s="9">
        <f t="shared" si="1"/>
        <v>11.032032651036861</v>
      </c>
    </row>
    <row r="81" spans="2:4">
      <c r="B81" s="7">
        <v>68</v>
      </c>
      <c r="C81" s="8">
        <v>39140</v>
      </c>
      <c r="D81" s="9">
        <f t="shared" si="1"/>
        <v>11.070492829738374</v>
      </c>
    </row>
    <row r="82" spans="2:4">
      <c r="B82" s="7">
        <v>69</v>
      </c>
      <c r="C82" s="8">
        <v>39141</v>
      </c>
      <c r="D82" s="9">
        <f t="shared" si="1"/>
        <v>11.109129963402237</v>
      </c>
    </row>
    <row r="83" spans="2:4">
      <c r="B83" s="7">
        <v>70</v>
      </c>
      <c r="C83" s="8">
        <v>39142</v>
      </c>
      <c r="D83" s="9">
        <f t="shared" si="1"/>
        <v>11.147935110913863</v>
      </c>
    </row>
    <row r="84" spans="2:4">
      <c r="B84" s="7">
        <v>71</v>
      </c>
      <c r="C84" s="8">
        <v>39143</v>
      </c>
      <c r="D84" s="9">
        <f t="shared" si="1"/>
        <v>11.186899498531087</v>
      </c>
    </row>
    <row r="85" spans="2:4">
      <c r="B85" s="7">
        <v>72</v>
      </c>
      <c r="C85" s="8">
        <v>39144</v>
      </c>
      <c r="D85" s="9">
        <f t="shared" si="1"/>
        <v>11.226014514757042</v>
      </c>
    </row>
    <row r="86" spans="2:4">
      <c r="B86" s="7">
        <v>73</v>
      </c>
      <c r="C86" s="8">
        <v>39145</v>
      </c>
      <c r="D86" s="9">
        <f t="shared" si="1"/>
        <v>11.26527170486176</v>
      </c>
    </row>
    <row r="87" spans="2:4">
      <c r="B87" s="7">
        <v>74</v>
      </c>
      <c r="C87" s="8">
        <v>39146</v>
      </c>
      <c r="D87" s="9">
        <f t="shared" si="1"/>
        <v>11.304662765074228</v>
      </c>
    </row>
    <row r="88" spans="2:4">
      <c r="B88" s="7">
        <v>75</v>
      </c>
      <c r="C88" s="8">
        <v>39147</v>
      </c>
      <c r="D88" s="9">
        <f t="shared" si="1"/>
        <v>11.344179536466161</v>
      </c>
    </row>
    <row r="89" spans="2:4">
      <c r="B89" s="7">
        <v>76</v>
      </c>
      <c r="C89" s="8">
        <v>39148</v>
      </c>
      <c r="D89" s="9">
        <f t="shared" si="1"/>
        <v>11.383813998548112</v>
      </c>
    </row>
    <row r="90" spans="2:4">
      <c r="B90" s="7">
        <v>77</v>
      </c>
      <c r="C90" s="8">
        <v>39149</v>
      </c>
      <c r="D90" s="9">
        <f t="shared" si="1"/>
        <v>11.42355826259786</v>
      </c>
    </row>
    <row r="91" spans="2:4">
      <c r="B91" s="7">
        <v>78</v>
      </c>
      <c r="C91" s="8">
        <v>39150</v>
      </c>
      <c r="D91" s="9">
        <f t="shared" si="1"/>
        <v>11.463404564740454</v>
      </c>
    </row>
    <row r="92" spans="2:4">
      <c r="B92" s="7">
        <v>79</v>
      </c>
      <c r="C92" s="8">
        <v>39151</v>
      </c>
      <c r="D92" s="9">
        <f t="shared" si="1"/>
        <v>11.503345258798632</v>
      </c>
    </row>
    <row r="93" spans="2:4">
      <c r="B93" s="7">
        <v>80</v>
      </c>
      <c r="C93" s="8">
        <v>39152</v>
      </c>
      <c r="D93" s="9">
        <f t="shared" si="1"/>
        <v>11.543372808931798</v>
      </c>
    </row>
    <row r="94" spans="2:4">
      <c r="B94" s="7">
        <v>81</v>
      </c>
      <c r="C94" s="8">
        <v>39153</v>
      </c>
      <c r="D94" s="9">
        <f t="shared" si="1"/>
        <v>11.58347978208106</v>
      </c>
    </row>
    <row r="95" spans="2:4">
      <c r="B95" s="7">
        <v>82</v>
      </c>
      <c r="C95" s="8">
        <v>39154</v>
      </c>
      <c r="D95" s="9">
        <f t="shared" si="1"/>
        <v>11.623658840237349</v>
      </c>
    </row>
    <row r="96" spans="2:4">
      <c r="B96" s="7">
        <v>83</v>
      </c>
      <c r="C96" s="8">
        <v>39155</v>
      </c>
      <c r="D96" s="9">
        <f t="shared" si="1"/>
        <v>11.663902732549086</v>
      </c>
    </row>
    <row r="97" spans="2:4">
      <c r="B97" s="7">
        <v>84</v>
      </c>
      <c r="C97" s="8">
        <v>39156</v>
      </c>
      <c r="D97" s="9">
        <f t="shared" si="1"/>
        <v>11.704204287285307</v>
      </c>
    </row>
    <row r="98" spans="2:4">
      <c r="B98" s="7">
        <v>85</v>
      </c>
      <c r="C98" s="8">
        <v>39157</v>
      </c>
      <c r="D98" s="9">
        <f t="shared" si="1"/>
        <v>11.74455640366976</v>
      </c>
    </row>
    <row r="99" spans="2:4">
      <c r="B99" s="7">
        <v>86</v>
      </c>
      <c r="C99" s="8">
        <v>39158</v>
      </c>
      <c r="D99" s="9">
        <f t="shared" si="1"/>
        <v>11.784952043601013</v>
      </c>
    </row>
    <row r="100" spans="2:4">
      <c r="B100" s="7">
        <v>87</v>
      </c>
      <c r="C100" s="8">
        <v>39159</v>
      </c>
      <c r="D100" s="9">
        <f t="shared" si="1"/>
        <v>11.82538422327319</v>
      </c>
    </row>
    <row r="101" spans="2:4">
      <c r="B101" s="7">
        <v>88</v>
      </c>
      <c r="C101" s="8">
        <v>39160</v>
      </c>
      <c r="D101" s="9">
        <f t="shared" si="1"/>
        <v>11.865846004711694</v>
      </c>
    </row>
    <row r="102" spans="2:4">
      <c r="B102" s="7">
        <v>89</v>
      </c>
      <c r="C102" s="8">
        <v>39161</v>
      </c>
      <c r="D102" s="9">
        <f t="shared" si="1"/>
        <v>11.90633048723781</v>
      </c>
    </row>
    <row r="103" spans="2:4">
      <c r="B103" s="7">
        <v>90</v>
      </c>
      <c r="C103" s="8">
        <v>39162</v>
      </c>
      <c r="D103" s="9">
        <f t="shared" si="1"/>
        <v>11.946830798876018</v>
      </c>
    </row>
    <row r="104" spans="2:4">
      <c r="B104" s="7">
        <v>91</v>
      </c>
      <c r="C104" s="8">
        <v>39163</v>
      </c>
      <c r="D104" s="9">
        <f t="shared" si="1"/>
        <v>11.987340087717433</v>
      </c>
    </row>
    <row r="105" spans="2:4">
      <c r="B105" s="7">
        <v>92</v>
      </c>
      <c r="C105" s="8">
        <v>39164</v>
      </c>
      <c r="D105" s="9">
        <f t="shared" si="1"/>
        <v>12.027851513252779</v>
      </c>
    </row>
    <row r="106" spans="2:4">
      <c r="B106" s="7">
        <v>93</v>
      </c>
      <c r="C106" s="8">
        <v>39165</v>
      </c>
      <c r="D106" s="9">
        <f t="shared" si="1"/>
        <v>12.068358237688082</v>
      </c>
    </row>
    <row r="107" spans="2:4">
      <c r="B107" s="7">
        <v>94</v>
      </c>
      <c r="C107" s="8">
        <v>39166</v>
      </c>
      <c r="D107" s="9">
        <f t="shared" si="1"/>
        <v>12.108853417256267</v>
      </c>
    </row>
    <row r="108" spans="2:4">
      <c r="B108" s="7">
        <v>95</v>
      </c>
      <c r="C108" s="8">
        <v>39167</v>
      </c>
      <c r="D108" s="9">
        <f t="shared" si="1"/>
        <v>12.149330193537777</v>
      </c>
    </row>
    <row r="109" spans="2:4">
      <c r="B109" s="7">
        <v>96</v>
      </c>
      <c r="C109" s="8">
        <v>39168</v>
      </c>
      <c r="D109" s="9">
        <f t="shared" si="1"/>
        <v>12.189781684803432</v>
      </c>
    </row>
    <row r="110" spans="2:4">
      <c r="B110" s="7">
        <v>97</v>
      </c>
      <c r="C110" s="8">
        <v>39169</v>
      </c>
      <c r="D110" s="9">
        <f t="shared" si="1"/>
        <v>12.230200977392737</v>
      </c>
    </row>
    <row r="111" spans="2:4">
      <c r="B111" s="7">
        <v>98</v>
      </c>
      <c r="C111" s="8">
        <v>39170</v>
      </c>
      <c r="D111" s="9">
        <f t="shared" si="1"/>
        <v>12.270581117141079</v>
      </c>
    </row>
    <row r="112" spans="2:4">
      <c r="B112" s="7">
        <v>99</v>
      </c>
      <c r="C112" s="8">
        <v>39171</v>
      </c>
      <c r="D112" s="9">
        <f t="shared" si="1"/>
        <v>12.310915100869408</v>
      </c>
    </row>
    <row r="113" spans="2:4">
      <c r="B113" s="7">
        <v>100</v>
      </c>
      <c r="C113" s="8">
        <v>39172</v>
      </c>
      <c r="D113" s="9">
        <f t="shared" si="1"/>
        <v>12.351195867950155</v>
      </c>
    </row>
    <row r="114" spans="2:4">
      <c r="B114" s="7">
        <v>101</v>
      </c>
      <c r="C114" s="8">
        <v>39173</v>
      </c>
      <c r="D114" s="9">
        <f t="shared" si="1"/>
        <v>12.391416291963552</v>
      </c>
    </row>
    <row r="115" spans="2:4">
      <c r="B115" s="7">
        <v>102</v>
      </c>
      <c r="C115" s="8">
        <v>39174</v>
      </c>
      <c r="D115" s="9">
        <f t="shared" si="1"/>
        <v>12.431569172458751</v>
      </c>
    </row>
    <row r="116" spans="2:4">
      <c r="B116" s="7">
        <v>103</v>
      </c>
      <c r="C116" s="8">
        <v>39175</v>
      </c>
      <c r="D116" s="9">
        <f t="shared" si="1"/>
        <v>12.471647226834506</v>
      </c>
    </row>
    <row r="117" spans="2:4">
      <c r="B117" s="7">
        <v>104</v>
      </c>
      <c r="C117" s="8">
        <v>39176</v>
      </c>
      <c r="D117" s="9">
        <f t="shared" si="1"/>
        <v>12.511643082354688</v>
      </c>
    </row>
    <row r="118" spans="2:4">
      <c r="B118" s="7">
        <v>105</v>
      </c>
      <c r="C118" s="8">
        <v>39177</v>
      </c>
      <c r="D118" s="9">
        <f t="shared" si="1"/>
        <v>12.551549268314211</v>
      </c>
    </row>
    <row r="119" spans="2:4">
      <c r="B119" s="7">
        <v>106</v>
      </c>
      <c r="C119" s="8">
        <v>39178</v>
      </c>
      <c r="D119" s="9">
        <f t="shared" si="1"/>
        <v>12.591358208371533</v>
      </c>
    </row>
    <row r="120" spans="2:4">
      <c r="B120" s="7">
        <v>107</v>
      </c>
      <c r="C120" s="8">
        <v>39179</v>
      </c>
      <c r="D120" s="9">
        <f t="shared" si="1"/>
        <v>12.631062213064407</v>
      </c>
    </row>
    <row r="121" spans="2:4">
      <c r="B121" s="7">
        <v>108</v>
      </c>
      <c r="C121" s="8">
        <v>39180</v>
      </c>
      <c r="D121" s="9">
        <f t="shared" si="1"/>
        <v>12.670653472526073</v>
      </c>
    </row>
    <row r="122" spans="2:4">
      <c r="B122" s="7">
        <v>109</v>
      </c>
      <c r="C122" s="8">
        <v>39181</v>
      </c>
      <c r="D122" s="9">
        <f t="shared" si="1"/>
        <v>12.710124049419601</v>
      </c>
    </row>
    <row r="123" spans="2:4">
      <c r="B123" s="7">
        <v>110</v>
      </c>
      <c r="C123" s="8">
        <v>39182</v>
      </c>
      <c r="D123" s="9">
        <f t="shared" si="1"/>
        <v>12.749465872108864</v>
      </c>
    </row>
    <row r="124" spans="2:4">
      <c r="B124" s="7">
        <v>111</v>
      </c>
      <c r="C124" s="8">
        <v>39183</v>
      </c>
      <c r="D124" s="9">
        <f t="shared" si="1"/>
        <v>12.788670728085009</v>
      </c>
    </row>
    <row r="125" spans="2:4">
      <c r="B125" s="7">
        <v>112</v>
      </c>
      <c r="C125" s="8">
        <v>39184</v>
      </c>
      <c r="D125" s="9">
        <f t="shared" si="1"/>
        <v>12.827730257668044</v>
      </c>
    </row>
    <row r="126" spans="2:4">
      <c r="B126" s="7">
        <v>113</v>
      </c>
      <c r="C126" s="8">
        <v>39185</v>
      </c>
      <c r="D126" s="9">
        <f t="shared" si="1"/>
        <v>12.866635948003802</v>
      </c>
    </row>
    <row r="127" spans="2:4">
      <c r="B127" s="7">
        <v>114</v>
      </c>
      <c r="C127" s="8">
        <v>39186</v>
      </c>
      <c r="D127" s="9">
        <f t="shared" si="1"/>
        <v>12.905379127377056</v>
      </c>
    </row>
    <row r="128" spans="2:4">
      <c r="B128" s="7">
        <v>115</v>
      </c>
      <c r="C128" s="8">
        <v>39187</v>
      </c>
      <c r="D128" s="9">
        <f t="shared" si="1"/>
        <v>12.943950959862224</v>
      </c>
    </row>
    <row r="129" spans="2:4">
      <c r="B129" s="7">
        <v>116</v>
      </c>
      <c r="C129" s="8">
        <v>39188</v>
      </c>
      <c r="D129" s="9">
        <f t="shared" si="1"/>
        <v>12.982342440333802</v>
      </c>
    </row>
    <row r="130" spans="2:4">
      <c r="B130" s="7">
        <v>117</v>
      </c>
      <c r="C130" s="8">
        <v>39189</v>
      </c>
      <c r="D130" s="9">
        <f t="shared" si="1"/>
        <v>13.02054438985901</v>
      </c>
    </row>
    <row r="131" spans="2:4">
      <c r="B131" s="7">
        <v>118</v>
      </c>
      <c r="C131" s="8">
        <v>39190</v>
      </c>
      <c r="D131" s="9">
        <f t="shared" si="1"/>
        <v>13.058547451495954</v>
      </c>
    </row>
    <row r="132" spans="2:4">
      <c r="B132" s="7">
        <v>119</v>
      </c>
      <c r="C132" s="8">
        <v>39191</v>
      </c>
      <c r="D132" s="9">
        <f t="shared" si="1"/>
        <v>13.096342086520872</v>
      </c>
    </row>
    <row r="133" spans="2:4">
      <c r="B133" s="7">
        <v>120</v>
      </c>
      <c r="C133" s="8">
        <v>39192</v>
      </c>
      <c r="D133" s="9">
        <f t="shared" si="1"/>
        <v>13.133918571108655</v>
      </c>
    </row>
    <row r="134" spans="2:4">
      <c r="B134" s="7">
        <v>121</v>
      </c>
      <c r="C134" s="8">
        <v>39193</v>
      </c>
      <c r="D134" s="9">
        <f t="shared" si="1"/>
        <v>13.171266993491159</v>
      </c>
    </row>
    <row r="135" spans="2:4">
      <c r="B135" s="7">
        <v>122</v>
      </c>
      <c r="C135" s="8">
        <v>39194</v>
      </c>
      <c r="D135" s="9">
        <f t="shared" si="1"/>
        <v>13.20837725161816</v>
      </c>
    </row>
    <row r="136" spans="2:4">
      <c r="B136" s="7">
        <v>123</v>
      </c>
      <c r="C136" s="8">
        <v>39195</v>
      </c>
      <c r="D136" s="9">
        <f t="shared" si="1"/>
        <v>13.245239051346081</v>
      </c>
    </row>
    <row r="137" spans="2:4">
      <c r="B137" s="7">
        <v>124</v>
      </c>
      <c r="C137" s="8">
        <v>39196</v>
      </c>
      <c r="D137" s="9">
        <f t="shared" si="1"/>
        <v>13.281841905179805</v>
      </c>
    </row>
    <row r="138" spans="2:4">
      <c r="B138" s="7">
        <v>125</v>
      </c>
      <c r="C138" s="8">
        <v>39197</v>
      </c>
      <c r="D138" s="9">
        <f t="shared" si="1"/>
        <v>13.318175131592849</v>
      </c>
    </row>
    <row r="139" spans="2:4">
      <c r="B139" s="7">
        <v>126</v>
      </c>
      <c r="C139" s="8">
        <v>39198</v>
      </c>
      <c r="D139" s="9">
        <f t="shared" si="1"/>
        <v>13.354227854951322</v>
      </c>
    </row>
    <row r="140" spans="2:4">
      <c r="B140" s="7">
        <v>127</v>
      </c>
      <c r="C140" s="8">
        <v>39199</v>
      </c>
      <c r="D140" s="9">
        <f t="shared" si="1"/>
        <v>13.389989006066745</v>
      </c>
    </row>
    <row r="141" spans="2:4">
      <c r="B141" s="7">
        <v>128</v>
      </c>
      <c r="C141" s="8">
        <v>39200</v>
      </c>
      <c r="D141" s="9">
        <f t="shared" si="1"/>
        <v>13.425447323402576</v>
      </c>
    </row>
    <row r="142" spans="2:4">
      <c r="B142" s="7">
        <v>129</v>
      </c>
      <c r="C142" s="8">
        <v>39201</v>
      </c>
      <c r="D142" s="9">
        <f t="shared" ref="D142:D205" si="2">24*(ACOS(1-(1-TAN(RADIANS($C$3))*TAN(RADIANS($C$4) * COS($C$5 * B142))))/PI())</f>
        <v>13.4605913549589</v>
      </c>
    </row>
    <row r="143" spans="2:4">
      <c r="B143" s="7">
        <v>130</v>
      </c>
      <c r="C143" s="8">
        <v>39202</v>
      </c>
      <c r="D143" s="9">
        <f t="shared" si="2"/>
        <v>13.49540946085909</v>
      </c>
    </row>
    <row r="144" spans="2:4">
      <c r="B144" s="7">
        <v>131</v>
      </c>
      <c r="C144" s="8">
        <v>39203</v>
      </c>
      <c r="D144" s="9">
        <f t="shared" si="2"/>
        <v>13.529889816661434</v>
      </c>
    </row>
    <row r="145" spans="2:4">
      <c r="B145" s="7">
        <v>132</v>
      </c>
      <c r="C145" s="8">
        <v>39204</v>
      </c>
      <c r="D145" s="9">
        <f t="shared" si="2"/>
        <v>13.564020417417929</v>
      </c>
    </row>
    <row r="146" spans="2:4">
      <c r="B146" s="7">
        <v>133</v>
      </c>
      <c r="C146" s="8">
        <v>39205</v>
      </c>
      <c r="D146" s="9">
        <f t="shared" si="2"/>
        <v>13.597789082501127</v>
      </c>
    </row>
    <row r="147" spans="2:4">
      <c r="B147" s="7">
        <v>134</v>
      </c>
      <c r="C147" s="8">
        <v>39206</v>
      </c>
      <c r="D147" s="9">
        <f t="shared" si="2"/>
        <v>13.631183461218757</v>
      </c>
    </row>
    <row r="148" spans="2:4">
      <c r="B148" s="7">
        <v>135</v>
      </c>
      <c r="C148" s="8">
        <v>39207</v>
      </c>
      <c r="D148" s="9">
        <f t="shared" si="2"/>
        <v>13.664191039234208</v>
      </c>
    </row>
    <row r="149" spans="2:4">
      <c r="B149" s="7">
        <v>136</v>
      </c>
      <c r="C149" s="8">
        <v>39208</v>
      </c>
      <c r="D149" s="9">
        <f t="shared" si="2"/>
        <v>13.696799145809191</v>
      </c>
    </row>
    <row r="150" spans="2:4">
      <c r="B150" s="7">
        <v>137</v>
      </c>
      <c r="C150" s="8">
        <v>39209</v>
      </c>
      <c r="D150" s="9">
        <f t="shared" si="2"/>
        <v>13.728994961883068</v>
      </c>
    </row>
    <row r="151" spans="2:4">
      <c r="B151" s="7">
        <v>138</v>
      </c>
      <c r="C151" s="8">
        <v>39210</v>
      </c>
      <c r="D151" s="9">
        <f t="shared" si="2"/>
        <v>13.760765529000945</v>
      </c>
    </row>
    <row r="152" spans="2:4">
      <c r="B152" s="7">
        <v>139</v>
      </c>
      <c r="C152" s="8">
        <v>39211</v>
      </c>
      <c r="D152" s="9">
        <f t="shared" si="2"/>
        <v>13.792097759100304</v>
      </c>
    </row>
    <row r="153" spans="2:4">
      <c r="B153" s="7">
        <v>140</v>
      </c>
      <c r="C153" s="8">
        <v>39212</v>
      </c>
      <c r="D153" s="9">
        <f t="shared" si="2"/>
        <v>13.822978445163294</v>
      </c>
    </row>
    <row r="154" spans="2:4">
      <c r="B154" s="7">
        <v>141</v>
      </c>
      <c r="C154" s="8">
        <v>39213</v>
      </c>
      <c r="D154" s="9">
        <f t="shared" si="2"/>
        <v>13.85339427273875</v>
      </c>
    </row>
    <row r="155" spans="2:4">
      <c r="B155" s="7">
        <v>142</v>
      </c>
      <c r="C155" s="8">
        <v>39214</v>
      </c>
      <c r="D155" s="9">
        <f t="shared" si="2"/>
        <v>13.883331832335118</v>
      </c>
    </row>
    <row r="156" spans="2:4">
      <c r="B156" s="7">
        <v>143</v>
      </c>
      <c r="C156" s="8">
        <v>39215</v>
      </c>
      <c r="D156" s="9">
        <f t="shared" si="2"/>
        <v>13.912777632681786</v>
      </c>
    </row>
    <row r="157" spans="2:4">
      <c r="B157" s="7">
        <v>144</v>
      </c>
      <c r="C157" s="8">
        <v>39216</v>
      </c>
      <c r="D157" s="9">
        <f t="shared" si="2"/>
        <v>13.941718114852991</v>
      </c>
    </row>
    <row r="158" spans="2:4">
      <c r="B158" s="7">
        <v>145</v>
      </c>
      <c r="C158" s="8">
        <v>39217</v>
      </c>
      <c r="D158" s="9">
        <f t="shared" si="2"/>
        <v>13.97013966724446</v>
      </c>
    </row>
    <row r="159" spans="2:4">
      <c r="B159" s="7">
        <v>146</v>
      </c>
      <c r="C159" s="8">
        <v>39218</v>
      </c>
      <c r="D159" s="9">
        <f t="shared" si="2"/>
        <v>13.99802864138908</v>
      </c>
    </row>
    <row r="160" spans="2:4">
      <c r="B160" s="7">
        <v>147</v>
      </c>
      <c r="C160" s="8">
        <v>39219</v>
      </c>
      <c r="D160" s="9">
        <f t="shared" si="2"/>
        <v>14.025371368593527</v>
      </c>
    </row>
    <row r="161" spans="2:4">
      <c r="B161" s="7">
        <v>148</v>
      </c>
      <c r="C161" s="8">
        <v>39220</v>
      </c>
      <c r="D161" s="9">
        <f t="shared" si="2"/>
        <v>14.052154177373502</v>
      </c>
    </row>
    <row r="162" spans="2:4">
      <c r="B162" s="7">
        <v>149</v>
      </c>
      <c r="C162" s="8">
        <v>39221</v>
      </c>
      <c r="D162" s="9">
        <f t="shared" si="2"/>
        <v>14.078363411660666</v>
      </c>
    </row>
    <row r="163" spans="2:4">
      <c r="B163" s="7">
        <v>150</v>
      </c>
      <c r="C163" s="8">
        <v>39222</v>
      </c>
      <c r="D163" s="9">
        <f t="shared" si="2"/>
        <v>14.103985449749636</v>
      </c>
    </row>
    <row r="164" spans="2:4">
      <c r="B164" s="7">
        <v>151</v>
      </c>
      <c r="C164" s="8">
        <v>39223</v>
      </c>
      <c r="D164" s="9">
        <f t="shared" si="2"/>
        <v>14.129006723948727</v>
      </c>
    </row>
    <row r="165" spans="2:4">
      <c r="B165" s="7">
        <v>152</v>
      </c>
      <c r="C165" s="8">
        <v>39224</v>
      </c>
      <c r="D165" s="9">
        <f t="shared" si="2"/>
        <v>14.153413740893157</v>
      </c>
    </row>
    <row r="166" spans="2:4">
      <c r="B166" s="7">
        <v>153</v>
      </c>
      <c r="C166" s="8">
        <v>39225</v>
      </c>
      <c r="D166" s="9">
        <f t="shared" si="2"/>
        <v>14.177193102474682</v>
      </c>
    </row>
    <row r="167" spans="2:4">
      <c r="B167" s="7">
        <v>154</v>
      </c>
      <c r="C167" s="8">
        <v>39226</v>
      </c>
      <c r="D167" s="9">
        <f t="shared" si="2"/>
        <v>14.200331527336584</v>
      </c>
    </row>
    <row r="168" spans="2:4">
      <c r="B168" s="7">
        <v>155</v>
      </c>
      <c r="C168" s="8">
        <v>39227</v>
      </c>
      <c r="D168" s="9">
        <f t="shared" si="2"/>
        <v>14.222815872878252</v>
      </c>
    </row>
    <row r="169" spans="2:4">
      <c r="B169" s="7">
        <v>156</v>
      </c>
      <c r="C169" s="8">
        <v>39228</v>
      </c>
      <c r="D169" s="9">
        <f t="shared" si="2"/>
        <v>14.244633157708634</v>
      </c>
    </row>
    <row r="170" spans="2:4">
      <c r="B170" s="7">
        <v>157</v>
      </c>
      <c r="C170" s="8">
        <v>39229</v>
      </c>
      <c r="D170" s="9">
        <f t="shared" si="2"/>
        <v>14.265770584483276</v>
      </c>
    </row>
    <row r="171" spans="2:4">
      <c r="B171" s="7">
        <v>158</v>
      </c>
      <c r="C171" s="8">
        <v>39230</v>
      </c>
      <c r="D171" s="9">
        <f t="shared" si="2"/>
        <v>14.286215563055194</v>
      </c>
    </row>
    <row r="172" spans="2:4">
      <c r="B172" s="7">
        <v>159</v>
      </c>
      <c r="C172" s="8">
        <v>39231</v>
      </c>
      <c r="D172" s="9">
        <f t="shared" si="2"/>
        <v>14.305955733865421</v>
      </c>
    </row>
    <row r="173" spans="2:4">
      <c r="B173" s="7">
        <v>160</v>
      </c>
      <c r="C173" s="8">
        <v>39232</v>
      </c>
      <c r="D173" s="9">
        <f t="shared" si="2"/>
        <v>14.324978991495103</v>
      </c>
    </row>
    <row r="174" spans="2:4">
      <c r="B174" s="7">
        <v>161</v>
      </c>
      <c r="C174" s="8">
        <v>39233</v>
      </c>
      <c r="D174" s="9">
        <f t="shared" si="2"/>
        <v>14.343273508297315</v>
      </c>
    </row>
    <row r="175" spans="2:4">
      <c r="B175" s="7">
        <v>162</v>
      </c>
      <c r="C175" s="8">
        <v>39234</v>
      </c>
      <c r="D175" s="9">
        <f t="shared" si="2"/>
        <v>14.360827758023332</v>
      </c>
    </row>
    <row r="176" spans="2:4">
      <c r="B176" s="7">
        <v>163</v>
      </c>
      <c r="C176" s="8">
        <v>39235</v>
      </c>
      <c r="D176" s="9">
        <f t="shared" si="2"/>
        <v>14.377630539355097</v>
      </c>
    </row>
    <row r="177" spans="2:4">
      <c r="B177" s="7">
        <v>164</v>
      </c>
      <c r="C177" s="8">
        <v>39236</v>
      </c>
      <c r="D177" s="9">
        <f t="shared" si="2"/>
        <v>14.393670999253199</v>
      </c>
    </row>
    <row r="178" spans="2:4">
      <c r="B178" s="7">
        <v>165</v>
      </c>
      <c r="C178" s="8">
        <v>39237</v>
      </c>
      <c r="D178" s="9">
        <f t="shared" si="2"/>
        <v>14.408938656027471</v>
      </c>
    </row>
    <row r="179" spans="2:4">
      <c r="B179" s="7">
        <v>166</v>
      </c>
      <c r="C179" s="8">
        <v>39238</v>
      </c>
      <c r="D179" s="9">
        <f t="shared" si="2"/>
        <v>14.42342342203589</v>
      </c>
    </row>
    <row r="180" spans="2:4">
      <c r="B180" s="7">
        <v>167</v>
      </c>
      <c r="C180" s="8">
        <v>39239</v>
      </c>
      <c r="D180" s="9">
        <f t="shared" si="2"/>
        <v>14.437115625916526</v>
      </c>
    </row>
    <row r="181" spans="2:4">
      <c r="B181" s="7">
        <v>168</v>
      </c>
      <c r="C181" s="8">
        <v>39240</v>
      </c>
      <c r="D181" s="9">
        <f t="shared" si="2"/>
        <v>14.450006034256791</v>
      </c>
    </row>
    <row r="182" spans="2:4">
      <c r="B182" s="7">
        <v>169</v>
      </c>
      <c r="C182" s="8">
        <v>39241</v>
      </c>
      <c r="D182" s="9">
        <f t="shared" si="2"/>
        <v>14.46208587260463</v>
      </c>
    </row>
    <row r="183" spans="2:4">
      <c r="B183" s="7">
        <v>170</v>
      </c>
      <c r="C183" s="8">
        <v>39242</v>
      </c>
      <c r="D183" s="9">
        <f t="shared" si="2"/>
        <v>14.473346845727106</v>
      </c>
    </row>
    <row r="184" spans="2:4">
      <c r="B184" s="7">
        <v>171</v>
      </c>
      <c r="C184" s="8">
        <v>39243</v>
      </c>
      <c r="D184" s="9">
        <f t="shared" si="2"/>
        <v>14.483781157023447</v>
      </c>
    </row>
    <row r="185" spans="2:4">
      <c r="B185" s="7">
        <v>172</v>
      </c>
      <c r="C185" s="8">
        <v>39244</v>
      </c>
      <c r="D185" s="9">
        <f t="shared" si="2"/>
        <v>14.493381527001812</v>
      </c>
    </row>
    <row r="186" spans="2:4">
      <c r="B186" s="7">
        <v>173</v>
      </c>
      <c r="C186" s="8">
        <v>39245</v>
      </c>
      <c r="D186" s="9">
        <f t="shared" si="2"/>
        <v>14.502141210731935</v>
      </c>
    </row>
    <row r="187" spans="2:4">
      <c r="B187" s="7">
        <v>174</v>
      </c>
      <c r="C187" s="8">
        <v>39246</v>
      </c>
      <c r="D187" s="9">
        <f t="shared" si="2"/>
        <v>14.510054014189423</v>
      </c>
    </row>
    <row r="188" spans="2:4">
      <c r="B188" s="7">
        <v>175</v>
      </c>
      <c r="C188" s="8">
        <v>39247</v>
      </c>
      <c r="D188" s="9">
        <f t="shared" si="2"/>
        <v>14.517114309411632</v>
      </c>
    </row>
    <row r="189" spans="2:4">
      <c r="B189" s="7">
        <v>176</v>
      </c>
      <c r="C189" s="8">
        <v>39248</v>
      </c>
      <c r="D189" s="9">
        <f t="shared" si="2"/>
        <v>14.523317048389929</v>
      </c>
    </row>
    <row r="190" spans="2:4">
      <c r="B190" s="7">
        <v>177</v>
      </c>
      <c r="C190" s="8">
        <v>39249</v>
      </c>
      <c r="D190" s="9">
        <f t="shared" si="2"/>
        <v>14.528657775628702</v>
      </c>
    </row>
    <row r="191" spans="2:4">
      <c r="B191" s="7">
        <v>178</v>
      </c>
      <c r="C191" s="8">
        <v>39250</v>
      </c>
      <c r="D191" s="9">
        <f t="shared" si="2"/>
        <v>14.533132639307302</v>
      </c>
    </row>
    <row r="192" spans="2:4">
      <c r="B192" s="7">
        <v>179</v>
      </c>
      <c r="C192" s="8">
        <v>39251</v>
      </c>
      <c r="D192" s="9">
        <f t="shared" si="2"/>
        <v>14.536738400987918</v>
      </c>
    </row>
    <row r="193" spans="2:4">
      <c r="B193" s="7">
        <v>180</v>
      </c>
      <c r="C193" s="8">
        <v>39252</v>
      </c>
      <c r="D193" s="9">
        <f t="shared" si="2"/>
        <v>14.539472443819236</v>
      </c>
    </row>
    <row r="194" spans="2:4">
      <c r="B194" s="7">
        <v>181</v>
      </c>
      <c r="C194" s="8">
        <v>39253</v>
      </c>
      <c r="D194" s="9">
        <f t="shared" si="2"/>
        <v>14.541332779193354</v>
      </c>
    </row>
    <row r="195" spans="2:4">
      <c r="B195" s="7">
        <v>182</v>
      </c>
      <c r="C195" s="8">
        <v>39254</v>
      </c>
      <c r="D195" s="9">
        <f t="shared" si="2"/>
        <v>14.542318051821127</v>
      </c>
    </row>
    <row r="196" spans="2:4">
      <c r="B196" s="7">
        <v>183</v>
      </c>
      <c r="C196" s="8">
        <v>39255</v>
      </c>
      <c r="D196" s="9">
        <f t="shared" si="2"/>
        <v>14.542427543199384</v>
      </c>
    </row>
    <row r="197" spans="2:4">
      <c r="B197" s="7">
        <v>184</v>
      </c>
      <c r="C197" s="8">
        <v>39256</v>
      </c>
      <c r="D197" s="9">
        <f t="shared" si="2"/>
        <v>14.541661173451784</v>
      </c>
    </row>
    <row r="198" spans="2:4">
      <c r="B198" s="7">
        <v>185</v>
      </c>
      <c r="C198" s="8">
        <v>39257</v>
      </c>
      <c r="D198" s="9">
        <f t="shared" si="2"/>
        <v>14.540019501533548</v>
      </c>
    </row>
    <row r="199" spans="2:4">
      <c r="B199" s="7">
        <v>186</v>
      </c>
      <c r="C199" s="8">
        <v>39258</v>
      </c>
      <c r="D199" s="9">
        <f t="shared" si="2"/>
        <v>14.537503723799102</v>
      </c>
    </row>
    <row r="200" spans="2:4">
      <c r="B200" s="7">
        <v>187</v>
      </c>
      <c r="C200" s="8">
        <v>39259</v>
      </c>
      <c r="D200" s="9">
        <f t="shared" si="2"/>
        <v>14.534115670940047</v>
      </c>
    </row>
    <row r="201" spans="2:4">
      <c r="B201" s="7">
        <v>188</v>
      </c>
      <c r="C201" s="8">
        <v>39260</v>
      </c>
      <c r="D201" s="9">
        <f t="shared" si="2"/>
        <v>14.529857803309678</v>
      </c>
    </row>
    <row r="202" spans="2:4">
      <c r="B202" s="7">
        <v>189</v>
      </c>
      <c r="C202" s="8">
        <v>39261</v>
      </c>
      <c r="D202" s="9">
        <f t="shared" si="2"/>
        <v>14.524733204658531</v>
      </c>
    </row>
    <row r="203" spans="2:4">
      <c r="B203" s="7">
        <v>190</v>
      </c>
      <c r="C203" s="8">
        <v>39262</v>
      </c>
      <c r="D203" s="9">
        <f t="shared" si="2"/>
        <v>14.518745574313687</v>
      </c>
    </row>
    <row r="204" spans="2:4">
      <c r="B204" s="7">
        <v>191</v>
      </c>
      <c r="C204" s="8">
        <v>39263</v>
      </c>
      <c r="D204" s="9">
        <f t="shared" si="2"/>
        <v>14.51189921784259</v>
      </c>
    </row>
    <row r="205" spans="2:4">
      <c r="B205" s="7">
        <v>192</v>
      </c>
      <c r="C205" s="8">
        <v>39264</v>
      </c>
      <c r="D205" s="9">
        <f t="shared" si="2"/>
        <v>14.504199036249474</v>
      </c>
    </row>
    <row r="206" spans="2:4">
      <c r="B206" s="7">
        <v>193</v>
      </c>
      <c r="C206" s="8">
        <v>39265</v>
      </c>
      <c r="D206" s="9">
        <f t="shared" ref="D206:D269" si="3">24*(ACOS(1-(1-TAN(RADIANS($C$3))*TAN(RADIANS($C$4) * COS($C$5 * B206))))/PI())</f>
        <v>14.495650513759962</v>
      </c>
    </row>
    <row r="207" spans="2:4">
      <c r="B207" s="7">
        <v>194</v>
      </c>
      <c r="C207" s="8">
        <v>39266</v>
      </c>
      <c r="D207" s="9">
        <f t="shared" si="3"/>
        <v>14.486259704255747</v>
      </c>
    </row>
    <row r="208" spans="2:4">
      <c r="B208" s="7">
        <v>195</v>
      </c>
      <c r="C208" s="8">
        <v>39267</v>
      </c>
      <c r="D208" s="9">
        <f t="shared" si="3"/>
        <v>14.476033216427822</v>
      </c>
    </row>
    <row r="209" spans="2:4">
      <c r="B209" s="7">
        <v>196</v>
      </c>
      <c r="C209" s="8">
        <v>39268</v>
      </c>
      <c r="D209" s="9">
        <f t="shared" si="3"/>
        <v>14.46497819772193</v>
      </c>
    </row>
    <row r="210" spans="2:4">
      <c r="B210" s="7">
        <v>197</v>
      </c>
      <c r="C210" s="8">
        <v>39269</v>
      </c>
      <c r="D210" s="9">
        <f t="shared" si="3"/>
        <v>14.453102317155281</v>
      </c>
    </row>
    <row r="211" spans="2:4">
      <c r="B211" s="7">
        <v>198</v>
      </c>
      <c r="C211" s="8">
        <v>39270</v>
      </c>
      <c r="D211" s="9">
        <f t="shared" si="3"/>
        <v>14.440413747087703</v>
      </c>
    </row>
    <row r="212" spans="2:4">
      <c r="B212" s="7">
        <v>199</v>
      </c>
      <c r="C212" s="8">
        <v>39271</v>
      </c>
      <c r="D212" s="9">
        <f t="shared" si="3"/>
        <v>14.426921144034253</v>
      </c>
    </row>
    <row r="213" spans="2:4">
      <c r="B213" s="7">
        <v>200</v>
      </c>
      <c r="C213" s="8">
        <v>39272</v>
      </c>
      <c r="D213" s="9">
        <f t="shared" si="3"/>
        <v>14.412633628609399</v>
      </c>
    </row>
    <row r="214" spans="2:4">
      <c r="B214" s="7">
        <v>201</v>
      </c>
      <c r="C214" s="8">
        <v>39273</v>
      </c>
      <c r="D214" s="9">
        <f t="shared" si="3"/>
        <v>14.397560764695141</v>
      </c>
    </row>
    <row r="215" spans="2:4">
      <c r="B215" s="7">
        <v>202</v>
      </c>
      <c r="C215" s="8">
        <v>39274</v>
      </c>
      <c r="D215" s="9">
        <f t="shared" si="3"/>
        <v>14.381712537927385</v>
      </c>
    </row>
    <row r="216" spans="2:4">
      <c r="B216" s="7">
        <v>203</v>
      </c>
      <c r="C216" s="8">
        <v>39275</v>
      </c>
      <c r="D216" s="9">
        <f t="shared" si="3"/>
        <v>14.365099333595666</v>
      </c>
    </row>
    <row r="217" spans="2:4">
      <c r="B217" s="7">
        <v>204</v>
      </c>
      <c r="C217" s="8">
        <v>39276</v>
      </c>
      <c r="D217" s="9">
        <f t="shared" si="3"/>
        <v>14.347731914052071</v>
      </c>
    </row>
    <row r="218" spans="2:4">
      <c r="B218" s="7">
        <v>205</v>
      </c>
      <c r="C218" s="8">
        <v>39277</v>
      </c>
      <c r="D218" s="9">
        <f t="shared" si="3"/>
        <v>14.329621395724622</v>
      </c>
    </row>
    <row r="219" spans="2:4">
      <c r="B219" s="7">
        <v>206</v>
      </c>
      <c r="C219" s="8">
        <v>39278</v>
      </c>
      <c r="D219" s="9">
        <f t="shared" si="3"/>
        <v>14.310779225829913</v>
      </c>
    </row>
    <row r="220" spans="2:4">
      <c r="B220" s="7">
        <v>207</v>
      </c>
      <c r="C220" s="8">
        <v>39279</v>
      </c>
      <c r="D220" s="9">
        <f t="shared" si="3"/>
        <v>14.291217158878144</v>
      </c>
    </row>
    <row r="221" spans="2:4">
      <c r="B221" s="7">
        <v>208</v>
      </c>
      <c r="C221" s="8">
        <v>39280</v>
      </c>
      <c r="D221" s="9">
        <f t="shared" si="3"/>
        <v>14.270947233061932</v>
      </c>
    </row>
    <row r="222" spans="2:4">
      <c r="B222" s="7">
        <v>209</v>
      </c>
      <c r="C222" s="8">
        <v>39281</v>
      </c>
      <c r="D222" s="9">
        <f t="shared" si="3"/>
        <v>14.24998174661777</v>
      </c>
    </row>
    <row r="223" spans="2:4">
      <c r="B223" s="7">
        <v>210</v>
      </c>
      <c r="C223" s="8">
        <v>39282</v>
      </c>
      <c r="D223" s="9">
        <f t="shared" si="3"/>
        <v>14.228333234246181</v>
      </c>
    </row>
    <row r="224" spans="2:4">
      <c r="B224" s="7">
        <v>211</v>
      </c>
      <c r="C224" s="8">
        <v>39283</v>
      </c>
      <c r="D224" s="9">
        <f t="shared" si="3"/>
        <v>14.206014443673292</v>
      </c>
    </row>
    <row r="225" spans="2:4">
      <c r="B225" s="7">
        <v>212</v>
      </c>
      <c r="C225" s="8">
        <v>39284</v>
      </c>
      <c r="D225" s="9">
        <f t="shared" si="3"/>
        <v>14.183038312432974</v>
      </c>
    </row>
    <row r="226" spans="2:4">
      <c r="B226" s="7">
        <v>213</v>
      </c>
      <c r="C226" s="8">
        <v>39285</v>
      </c>
      <c r="D226" s="9">
        <f t="shared" si="3"/>
        <v>14.159417944944597</v>
      </c>
    </row>
    <row r="227" spans="2:4">
      <c r="B227" s="7">
        <v>214</v>
      </c>
      <c r="C227" s="8">
        <v>39286</v>
      </c>
      <c r="D227" s="9">
        <f t="shared" si="3"/>
        <v>14.135166589957382</v>
      </c>
    </row>
    <row r="228" spans="2:4">
      <c r="B228" s="7">
        <v>215</v>
      </c>
      <c r="C228" s="8">
        <v>39287</v>
      </c>
      <c r="D228" s="9">
        <f t="shared" si="3"/>
        <v>14.110297618427747</v>
      </c>
    </row>
    <row r="229" spans="2:4">
      <c r="B229" s="7">
        <v>216</v>
      </c>
      <c r="C229" s="8">
        <v>39288</v>
      </c>
      <c r="D229" s="9">
        <f t="shared" si="3"/>
        <v>14.084824501891486</v>
      </c>
    </row>
    <row r="230" spans="2:4">
      <c r="B230" s="7">
        <v>217</v>
      </c>
      <c r="C230" s="8">
        <v>39289</v>
      </c>
      <c r="D230" s="9">
        <f t="shared" si="3"/>
        <v>14.058760791387824</v>
      </c>
    </row>
    <row r="231" spans="2:4">
      <c r="B231" s="7">
        <v>218</v>
      </c>
      <c r="C231" s="8">
        <v>39290</v>
      </c>
      <c r="D231" s="9">
        <f t="shared" si="3"/>
        <v>14.032120096987601</v>
      </c>
    </row>
    <row r="232" spans="2:4">
      <c r="B232" s="7">
        <v>219</v>
      </c>
      <c r="C232" s="8">
        <v>39291</v>
      </c>
      <c r="D232" s="9">
        <f t="shared" si="3"/>
        <v>14.004916067972839</v>
      </c>
    </row>
    <row r="233" spans="2:4">
      <c r="B233" s="7">
        <v>220</v>
      </c>
      <c r="C233" s="8">
        <v>39292</v>
      </c>
      <c r="D233" s="9">
        <f t="shared" si="3"/>
        <v>13.977162373710236</v>
      </c>
    </row>
    <row r="234" spans="2:4">
      <c r="B234" s="7">
        <v>221</v>
      </c>
      <c r="C234" s="8">
        <v>39293</v>
      </c>
      <c r="D234" s="9">
        <f t="shared" si="3"/>
        <v>13.948872685256056</v>
      </c>
    </row>
    <row r="235" spans="2:4">
      <c r="B235" s="7">
        <v>222</v>
      </c>
      <c r="C235" s="8">
        <v>39294</v>
      </c>
      <c r="D235" s="9">
        <f t="shared" si="3"/>
        <v>13.920060657725259</v>
      </c>
    </row>
    <row r="236" spans="2:4">
      <c r="B236" s="7">
        <v>223</v>
      </c>
      <c r="C236" s="8">
        <v>39295</v>
      </c>
      <c r="D236" s="9">
        <f t="shared" si="3"/>
        <v>13.890739913452954</v>
      </c>
    </row>
    <row r="237" spans="2:4">
      <c r="B237" s="7">
        <v>224</v>
      </c>
      <c r="C237" s="8">
        <v>39296</v>
      </c>
      <c r="D237" s="9">
        <f t="shared" si="3"/>
        <v>13.86092402597164</v>
      </c>
    </row>
    <row r="238" spans="2:4">
      <c r="B238" s="7">
        <v>225</v>
      </c>
      <c r="C238" s="8">
        <v>39297</v>
      </c>
      <c r="D238" s="9">
        <f t="shared" si="3"/>
        <v>13.830626504823332</v>
      </c>
    </row>
    <row r="239" spans="2:4">
      <c r="B239" s="7">
        <v>226</v>
      </c>
      <c r="C239" s="8">
        <v>39298</v>
      </c>
      <c r="D239" s="9">
        <f t="shared" si="3"/>
        <v>13.799860781221433</v>
      </c>
    </row>
    <row r="240" spans="2:4">
      <c r="B240" s="7">
        <v>227</v>
      </c>
      <c r="C240" s="8">
        <v>39299</v>
      </c>
      <c r="D240" s="9">
        <f t="shared" si="3"/>
        <v>13.768640194573017</v>
      </c>
    </row>
    <row r="241" spans="2:4">
      <c r="B241" s="7">
        <v>228</v>
      </c>
      <c r="C241" s="8">
        <v>39300</v>
      </c>
      <c r="D241" s="9">
        <f t="shared" si="3"/>
        <v>13.736977979868488</v>
      </c>
    </row>
    <row r="242" spans="2:4">
      <c r="B242" s="7">
        <v>229</v>
      </c>
      <c r="C242" s="8">
        <v>39301</v>
      </c>
      <c r="D242" s="9">
        <f t="shared" si="3"/>
        <v>13.704887255941783</v>
      </c>
    </row>
    <row r="243" spans="2:4">
      <c r="B243" s="7">
        <v>230</v>
      </c>
      <c r="C243" s="8">
        <v>39302</v>
      </c>
      <c r="D243" s="9">
        <f t="shared" si="3"/>
        <v>13.672381014600898</v>
      </c>
    </row>
    <row r="244" spans="2:4">
      <c r="B244" s="7">
        <v>231</v>
      </c>
      <c r="C244" s="8">
        <v>39303</v>
      </c>
      <c r="D244" s="9">
        <f t="shared" si="3"/>
        <v>13.639472110625448</v>
      </c>
    </row>
    <row r="245" spans="2:4">
      <c r="B245" s="7">
        <v>232</v>
      </c>
      <c r="C245" s="8">
        <v>39304</v>
      </c>
      <c r="D245" s="9">
        <f t="shared" si="3"/>
        <v>13.606173252624702</v>
      </c>
    </row>
    <row r="246" spans="2:4">
      <c r="B246" s="7">
        <v>233</v>
      </c>
      <c r="C246" s="8">
        <v>39305</v>
      </c>
      <c r="D246" s="9">
        <f t="shared" si="3"/>
        <v>13.572496994747144</v>
      </c>
    </row>
    <row r="247" spans="2:4">
      <c r="B247" s="7">
        <v>234</v>
      </c>
      <c r="C247" s="8">
        <v>39306</v>
      </c>
      <c r="D247" s="9">
        <f t="shared" si="3"/>
        <v>13.538455729229904</v>
      </c>
    </row>
    <row r="248" spans="2:4">
      <c r="B248" s="7">
        <v>235</v>
      </c>
      <c r="C248" s="8">
        <v>39307</v>
      </c>
      <c r="D248" s="9">
        <f t="shared" si="3"/>
        <v>13.504061679774189</v>
      </c>
    </row>
    <row r="249" spans="2:4">
      <c r="B249" s="7">
        <v>236</v>
      </c>
      <c r="C249" s="8">
        <v>39308</v>
      </c>
      <c r="D249" s="9">
        <f t="shared" si="3"/>
        <v>13.469326895730823</v>
      </c>
    </row>
    <row r="250" spans="2:4">
      <c r="B250" s="7">
        <v>237</v>
      </c>
      <c r="C250" s="8">
        <v>39309</v>
      </c>
      <c r="D250" s="9">
        <f t="shared" si="3"/>
        <v>13.43426324707826</v>
      </c>
    </row>
    <row r="251" spans="2:4">
      <c r="B251" s="7">
        <v>238</v>
      </c>
      <c r="C251" s="8">
        <v>39310</v>
      </c>
      <c r="D251" s="9">
        <f t="shared" si="3"/>
        <v>13.398882420173678</v>
      </c>
    </row>
    <row r="252" spans="2:4">
      <c r="B252" s="7">
        <v>239</v>
      </c>
      <c r="C252" s="8">
        <v>39311</v>
      </c>
      <c r="D252" s="9">
        <f t="shared" si="3"/>
        <v>13.363195914256602</v>
      </c>
    </row>
    <row r="253" spans="2:4">
      <c r="B253" s="7">
        <v>240</v>
      </c>
      <c r="C253" s="8">
        <v>39312</v>
      </c>
      <c r="D253" s="9">
        <f t="shared" si="3"/>
        <v>13.327215038683123</v>
      </c>
    </row>
    <row r="254" spans="2:4">
      <c r="B254" s="7">
        <v>241</v>
      </c>
      <c r="C254" s="8">
        <v>39313</v>
      </c>
      <c r="D254" s="9">
        <f t="shared" si="3"/>
        <v>13.290950910867929</v>
      </c>
    </row>
    <row r="255" spans="2:4">
      <c r="B255" s="7">
        <v>242</v>
      </c>
      <c r="C255" s="8">
        <v>39314</v>
      </c>
      <c r="D255" s="9">
        <f t="shared" si="3"/>
        <v>13.254414454910503</v>
      </c>
    </row>
    <row r="256" spans="2:4">
      <c r="B256" s="7">
        <v>243</v>
      </c>
      <c r="C256" s="8">
        <v>39315</v>
      </c>
      <c r="D256" s="9">
        <f t="shared" si="3"/>
        <v>13.217616400881177</v>
      </c>
    </row>
    <row r="257" spans="2:4">
      <c r="B257" s="7">
        <v>244</v>
      </c>
      <c r="C257" s="8">
        <v>39316</v>
      </c>
      <c r="D257" s="9">
        <f t="shared" si="3"/>
        <v>13.180567284742335</v>
      </c>
    </row>
    <row r="258" spans="2:4">
      <c r="B258" s="7">
        <v>245</v>
      </c>
      <c r="C258" s="8">
        <v>39317</v>
      </c>
      <c r="D258" s="9">
        <f t="shared" si="3"/>
        <v>13.143277448879642</v>
      </c>
    </row>
    <row r="259" spans="2:4">
      <c r="B259" s="7">
        <v>246</v>
      </c>
      <c r="C259" s="8">
        <v>39318</v>
      </c>
      <c r="D259" s="9">
        <f t="shared" si="3"/>
        <v>13.105757043218023</v>
      </c>
    </row>
    <row r="260" spans="2:4">
      <c r="B260" s="7">
        <v>247</v>
      </c>
      <c r="C260" s="8">
        <v>39319</v>
      </c>
      <c r="D260" s="9">
        <f t="shared" si="3"/>
        <v>13.068016026897046</v>
      </c>
    </row>
    <row r="261" spans="2:4">
      <c r="B261" s="7">
        <v>248</v>
      </c>
      <c r="C261" s="8">
        <v>39320</v>
      </c>
      <c r="D261" s="9">
        <f t="shared" si="3"/>
        <v>13.030064170480379</v>
      </c>
    </row>
    <row r="262" spans="2:4">
      <c r="B262" s="7">
        <v>249</v>
      </c>
      <c r="C262" s="8">
        <v>39321</v>
      </c>
      <c r="D262" s="9">
        <f t="shared" si="3"/>
        <v>12.991911058674155</v>
      </c>
    </row>
    <row r="263" spans="2:4">
      <c r="B263" s="7">
        <v>250</v>
      </c>
      <c r="C263" s="8">
        <v>39322</v>
      </c>
      <c r="D263" s="9">
        <f t="shared" si="3"/>
        <v>12.953566093529336</v>
      </c>
    </row>
    <row r="264" spans="2:4">
      <c r="B264" s="7">
        <v>251</v>
      </c>
      <c r="C264" s="8">
        <v>39323</v>
      </c>
      <c r="D264" s="9">
        <f t="shared" si="3"/>
        <v>12.915038498103399</v>
      </c>
    </row>
    <row r="265" spans="2:4">
      <c r="B265" s="7">
        <v>252</v>
      </c>
      <c r="C265" s="8">
        <v>39324</v>
      </c>
      <c r="D265" s="9">
        <f t="shared" si="3"/>
        <v>12.876337320557187</v>
      </c>
    </row>
    <row r="266" spans="2:4">
      <c r="B266" s="7">
        <v>253</v>
      </c>
      <c r="C266" s="8">
        <v>39325</v>
      </c>
      <c r="D266" s="9">
        <f t="shared" si="3"/>
        <v>12.837471438663014</v>
      </c>
    </row>
    <row r="267" spans="2:4">
      <c r="B267" s="7">
        <v>254</v>
      </c>
      <c r="C267" s="8">
        <v>39326</v>
      </c>
      <c r="D267" s="9">
        <f t="shared" si="3"/>
        <v>12.79844956470088</v>
      </c>
    </row>
    <row r="268" spans="2:4">
      <c r="B268" s="7">
        <v>255</v>
      </c>
      <c r="C268" s="8">
        <v>39327</v>
      </c>
      <c r="D268" s="9">
        <f t="shared" si="3"/>
        <v>12.759280250719884</v>
      </c>
    </row>
    <row r="269" spans="2:4">
      <c r="B269" s="7">
        <v>256</v>
      </c>
      <c r="C269" s="8">
        <v>39328</v>
      </c>
      <c r="D269" s="9">
        <f t="shared" si="3"/>
        <v>12.719971894142763</v>
      </c>
    </row>
    <row r="270" spans="2:4">
      <c r="B270" s="7">
        <v>257</v>
      </c>
      <c r="C270" s="8">
        <v>39329</v>
      </c>
      <c r="D270" s="9">
        <f t="shared" ref="D270:D333" si="4">24*(ACOS(1-(1-TAN(RADIANS($C$3))*TAN(RADIANS($C$4) * COS($C$5 * B270))))/PI())</f>
        <v>12.680532743691865</v>
      </c>
    </row>
    <row r="271" spans="2:4">
      <c r="B271" s="7">
        <v>258</v>
      </c>
      <c r="C271" s="8">
        <v>39330</v>
      </c>
      <c r="D271" s="9">
        <f t="shared" si="4"/>
        <v>12.640970905615648</v>
      </c>
    </row>
    <row r="272" spans="2:4">
      <c r="B272" s="7">
        <v>259</v>
      </c>
      <c r="C272" s="8">
        <v>39331</v>
      </c>
      <c r="D272" s="9">
        <f t="shared" si="4"/>
        <v>12.601294350195261</v>
      </c>
    </row>
    <row r="273" spans="2:4">
      <c r="B273" s="7">
        <v>260</v>
      </c>
      <c r="C273" s="8">
        <v>39332</v>
      </c>
      <c r="D273" s="9">
        <f t="shared" si="4"/>
        <v>12.561510918511527</v>
      </c>
    </row>
    <row r="274" spans="2:4">
      <c r="B274" s="7">
        <v>261</v>
      </c>
      <c r="C274" s="8">
        <v>39333</v>
      </c>
      <c r="D274" s="9">
        <f t="shared" si="4"/>
        <v>12.521628329453184</v>
      </c>
    </row>
    <row r="275" spans="2:4">
      <c r="B275" s="7">
        <v>262</v>
      </c>
      <c r="C275" s="8">
        <v>39334</v>
      </c>
      <c r="D275" s="9">
        <f t="shared" si="4"/>
        <v>12.481654186947825</v>
      </c>
    </row>
    <row r="276" spans="2:4">
      <c r="B276" s="7">
        <v>263</v>
      </c>
      <c r="C276" s="8">
        <v>39335</v>
      </c>
      <c r="D276" s="9">
        <f t="shared" si="4"/>
        <v>12.441595987397696</v>
      </c>
    </row>
    <row r="277" spans="2:4">
      <c r="B277" s="7">
        <v>264</v>
      </c>
      <c r="C277" s="8">
        <v>39336</v>
      </c>
      <c r="D277" s="9">
        <f t="shared" si="4"/>
        <v>12.40146112730295</v>
      </c>
    </row>
    <row r="278" spans="2:4">
      <c r="B278" s="7">
        <v>265</v>
      </c>
      <c r="C278" s="8">
        <v>39337</v>
      </c>
      <c r="D278" s="9">
        <f t="shared" si="4"/>
        <v>12.361256911055612</v>
      </c>
    </row>
    <row r="279" spans="2:4">
      <c r="B279" s="7">
        <v>266</v>
      </c>
      <c r="C279" s="8">
        <v>39338</v>
      </c>
      <c r="D279" s="9">
        <f t="shared" si="4"/>
        <v>12.320990558887949</v>
      </c>
    </row>
    <row r="280" spans="2:4">
      <c r="B280" s="7">
        <v>267</v>
      </c>
      <c r="C280" s="8">
        <v>39339</v>
      </c>
      <c r="D280" s="9">
        <f t="shared" si="4"/>
        <v>12.280669214959508</v>
      </c>
    </row>
    <row r="281" spans="2:4">
      <c r="B281" s="7">
        <v>268</v>
      </c>
      <c r="C281" s="8">
        <v>39340</v>
      </c>
      <c r="D281" s="9">
        <f t="shared" si="4"/>
        <v>12.240299955567542</v>
      </c>
    </row>
    <row r="282" spans="2:4">
      <c r="B282" s="7">
        <v>269</v>
      </c>
      <c r="C282" s="8">
        <v>39341</v>
      </c>
      <c r="D282" s="9">
        <f t="shared" si="4"/>
        <v>12.199889797465824</v>
      </c>
    </row>
    <row r="283" spans="2:4">
      <c r="B283" s="7">
        <v>270</v>
      </c>
      <c r="C283" s="8">
        <v>39342</v>
      </c>
      <c r="D283" s="9">
        <f t="shared" si="4"/>
        <v>12.159445706277467</v>
      </c>
    </row>
    <row r="284" spans="2:4">
      <c r="B284" s="7">
        <v>271</v>
      </c>
      <c r="C284" s="8">
        <v>39343</v>
      </c>
      <c r="D284" s="9">
        <f t="shared" si="4"/>
        <v>12.118974604987509</v>
      </c>
    </row>
    <row r="285" spans="2:4">
      <c r="B285" s="7">
        <v>272</v>
      </c>
      <c r="C285" s="8">
        <v>39344</v>
      </c>
      <c r="D285" s="9">
        <f t="shared" si="4"/>
        <v>12.07848338250135</v>
      </c>
    </row>
    <row r="286" spans="2:4">
      <c r="B286" s="7">
        <v>273</v>
      </c>
      <c r="C286" s="8">
        <v>39345</v>
      </c>
      <c r="D286" s="9">
        <f t="shared" si="4"/>
        <v>12.037978902255507</v>
      </c>
    </row>
    <row r="287" spans="2:4">
      <c r="B287" s="7">
        <v>274</v>
      </c>
      <c r="C287" s="8">
        <v>39346</v>
      </c>
      <c r="D287" s="9">
        <f t="shared" si="4"/>
        <v>11.99746801086712</v>
      </c>
    </row>
    <row r="288" spans="2:4">
      <c r="B288" s="7">
        <v>275</v>
      </c>
      <c r="C288" s="8">
        <v>39347</v>
      </c>
      <c r="D288" s="9">
        <f t="shared" si="4"/>
        <v>11.956957546809036</v>
      </c>
    </row>
    <row r="289" spans="2:4">
      <c r="B289" s="7">
        <v>276</v>
      </c>
      <c r="C289" s="8">
        <v>39348</v>
      </c>
      <c r="D289" s="9">
        <f t="shared" si="4"/>
        <v>11.916454349097164</v>
      </c>
    </row>
    <row r="290" spans="2:4">
      <c r="B290" s="7">
        <v>277</v>
      </c>
      <c r="C290" s="8">
        <v>39349</v>
      </c>
      <c r="D290" s="9">
        <f t="shared" si="4"/>
        <v>11.875965265977051</v>
      </c>
    </row>
    <row r="291" spans="2:4">
      <c r="B291" s="7">
        <v>278</v>
      </c>
      <c r="C291" s="8">
        <v>39350</v>
      </c>
      <c r="D291" s="9">
        <f t="shared" si="4"/>
        <v>11.835497163596466</v>
      </c>
    </row>
    <row r="292" spans="2:4">
      <c r="B292" s="7">
        <v>279</v>
      </c>
      <c r="C292" s="8">
        <v>39351</v>
      </c>
      <c r="D292" s="9">
        <f t="shared" si="4"/>
        <v>11.795056934650814</v>
      </c>
    </row>
    <row r="293" spans="2:4">
      <c r="B293" s="7">
        <v>280</v>
      </c>
      <c r="C293" s="8">
        <v>39352</v>
      </c>
      <c r="D293" s="9">
        <f t="shared" si="4"/>
        <v>11.754651506988065</v>
      </c>
    </row>
    <row r="294" spans="2:4">
      <c r="B294" s="7">
        <v>281</v>
      </c>
      <c r="C294" s="8">
        <v>39353</v>
      </c>
      <c r="D294" s="9">
        <f t="shared" si="4"/>
        <v>11.714287852159726</v>
      </c>
    </row>
    <row r="295" spans="2:4">
      <c r="B295" s="7">
        <v>282</v>
      </c>
      <c r="C295" s="8">
        <v>39354</v>
      </c>
      <c r="D295" s="9">
        <f t="shared" si="4"/>
        <v>11.673972993904227</v>
      </c>
    </row>
    <row r="296" spans="2:4">
      <c r="B296" s="7">
        <v>283</v>
      </c>
      <c r="C296" s="8">
        <v>39355</v>
      </c>
      <c r="D296" s="9">
        <f t="shared" si="4"/>
        <v>11.63371401654874</v>
      </c>
    </row>
    <row r="297" spans="2:4">
      <c r="B297" s="7">
        <v>284</v>
      </c>
      <c r="C297" s="8">
        <v>39356</v>
      </c>
      <c r="D297" s="9">
        <f t="shared" si="4"/>
        <v>11.593518073315298</v>
      </c>
    </row>
    <row r="298" spans="2:4">
      <c r="B298" s="7">
        <v>285</v>
      </c>
      <c r="C298" s="8">
        <v>39357</v>
      </c>
      <c r="D298" s="9">
        <f t="shared" si="4"/>
        <v>11.553392394516564</v>
      </c>
    </row>
    <row r="299" spans="2:4">
      <c r="B299" s="7">
        <v>286</v>
      </c>
      <c r="C299" s="8">
        <v>39358</v>
      </c>
      <c r="D299" s="9">
        <f t="shared" si="4"/>
        <v>11.513344295626414</v>
      </c>
    </row>
    <row r="300" spans="2:4">
      <c r="B300" s="7">
        <v>287</v>
      </c>
      <c r="C300" s="8">
        <v>39359</v>
      </c>
      <c r="D300" s="9">
        <f t="shared" si="4"/>
        <v>11.473381185209877</v>
      </c>
    </row>
    <row r="301" spans="2:4">
      <c r="B301" s="7">
        <v>288</v>
      </c>
      <c r="C301" s="8">
        <v>39360</v>
      </c>
      <c r="D301" s="9">
        <f t="shared" si="4"/>
        <v>11.433510572696648</v>
      </c>
    </row>
    <row r="302" spans="2:4">
      <c r="B302" s="7">
        <v>289</v>
      </c>
      <c r="C302" s="8">
        <v>39361</v>
      </c>
      <c r="D302" s="9">
        <f t="shared" si="4"/>
        <v>11.393740075981849</v>
      </c>
    </row>
    <row r="303" spans="2:4">
      <c r="B303" s="7">
        <v>290</v>
      </c>
      <c r="C303" s="8">
        <v>39362</v>
      </c>
      <c r="D303" s="9">
        <f t="shared" si="4"/>
        <v>11.354077428837178</v>
      </c>
    </row>
    <row r="304" spans="2:4">
      <c r="B304" s="7">
        <v>291</v>
      </c>
      <c r="C304" s="8">
        <v>39363</v>
      </c>
      <c r="D304" s="9">
        <f t="shared" si="4"/>
        <v>11.314530488115008</v>
      </c>
    </row>
    <row r="305" spans="2:4">
      <c r="B305" s="7">
        <v>292</v>
      </c>
      <c r="C305" s="8">
        <v>39364</v>
      </c>
      <c r="D305" s="9">
        <f t="shared" si="4"/>
        <v>11.275107240727484</v>
      </c>
    </row>
    <row r="306" spans="2:4">
      <c r="B306" s="7">
        <v>293</v>
      </c>
      <c r="C306" s="8">
        <v>39365</v>
      </c>
      <c r="D306" s="9">
        <f t="shared" si="4"/>
        <v>11.235815810382023</v>
      </c>
    </row>
    <row r="307" spans="2:4">
      <c r="B307" s="7">
        <v>294</v>
      </c>
      <c r="C307" s="8">
        <v>39366</v>
      </c>
      <c r="D307" s="9">
        <f t="shared" si="4"/>
        <v>11.196664464053978</v>
      </c>
    </row>
    <row r="308" spans="2:4">
      <c r="B308" s="7">
        <v>295</v>
      </c>
      <c r="C308" s="8">
        <v>39367</v>
      </c>
      <c r="D308" s="9">
        <f t="shared" si="4"/>
        <v>11.157661618176682</v>
      </c>
    </row>
    <row r="309" spans="2:4">
      <c r="B309" s="7">
        <v>296</v>
      </c>
      <c r="C309" s="8">
        <v>39368</v>
      </c>
      <c r="D309" s="9">
        <f t="shared" si="4"/>
        <v>11.118815844528438</v>
      </c>
    </row>
    <row r="310" spans="2:4">
      <c r="B310" s="7">
        <v>297</v>
      </c>
      <c r="C310" s="8">
        <v>39369</v>
      </c>
      <c r="D310" s="9">
        <f t="shared" si="4"/>
        <v>11.080135875795317</v>
      </c>
    </row>
    <row r="311" spans="2:4">
      <c r="B311" s="7">
        <v>298</v>
      </c>
      <c r="C311" s="8">
        <v>39370</v>
      </c>
      <c r="D311" s="9">
        <f t="shared" si="4"/>
        <v>11.041630610788182</v>
      </c>
    </row>
    <row r="312" spans="2:4">
      <c r="B312" s="7">
        <v>299</v>
      </c>
      <c r="C312" s="8">
        <v>39371</v>
      </c>
      <c r="D312" s="9">
        <f t="shared" si="4"/>
        <v>11.003309119291618</v>
      </c>
    </row>
    <row r="313" spans="2:4">
      <c r="B313" s="7">
        <v>300</v>
      </c>
      <c r="C313" s="8">
        <v>39372</v>
      </c>
      <c r="D313" s="9">
        <f t="shared" si="4"/>
        <v>10.96518064652194</v>
      </c>
    </row>
    <row r="314" spans="2:4">
      <c r="B314" s="7">
        <v>301</v>
      </c>
      <c r="C314" s="8">
        <v>39373</v>
      </c>
      <c r="D314" s="9">
        <f t="shared" si="4"/>
        <v>10.92725461717094</v>
      </c>
    </row>
    <row r="315" spans="2:4">
      <c r="B315" s="7">
        <v>302</v>
      </c>
      <c r="C315" s="8">
        <v>39374</v>
      </c>
      <c r="D315" s="9">
        <f t="shared" si="4"/>
        <v>10.889540639011505</v>
      </c>
    </row>
    <row r="316" spans="2:4">
      <c r="B316" s="7">
        <v>303</v>
      </c>
      <c r="C316" s="8">
        <v>39375</v>
      </c>
      <c r="D316" s="9">
        <f t="shared" si="4"/>
        <v>10.852048506040827</v>
      </c>
    </row>
    <row r="317" spans="2:4">
      <c r="B317" s="7">
        <v>304</v>
      </c>
      <c r="C317" s="8">
        <v>39376</v>
      </c>
      <c r="D317" s="9">
        <f t="shared" si="4"/>
        <v>10.814788201136516</v>
      </c>
    </row>
    <row r="318" spans="2:4">
      <c r="B318" s="7">
        <v>305</v>
      </c>
      <c r="C318" s="8">
        <v>39377</v>
      </c>
      <c r="D318" s="9">
        <f t="shared" si="4"/>
        <v>10.777769898200701</v>
      </c>
    </row>
    <row r="319" spans="2:4">
      <c r="B319" s="7">
        <v>306</v>
      </c>
      <c r="C319" s="8">
        <v>39378</v>
      </c>
      <c r="D319" s="9">
        <f t="shared" si="4"/>
        <v>10.741003963766852</v>
      </c>
    </row>
    <row r="320" spans="2:4">
      <c r="B320" s="7">
        <v>307</v>
      </c>
      <c r="C320" s="8">
        <v>39379</v>
      </c>
      <c r="D320" s="9">
        <f t="shared" si="4"/>
        <v>10.704500958044068</v>
      </c>
    </row>
    <row r="321" spans="2:4">
      <c r="B321" s="7">
        <v>308</v>
      </c>
      <c r="C321" s="8">
        <v>39380</v>
      </c>
      <c r="D321" s="9">
        <f t="shared" si="4"/>
        <v>10.668271635373415</v>
      </c>
    </row>
    <row r="322" spans="2:4">
      <c r="B322" s="7">
        <v>309</v>
      </c>
      <c r="C322" s="8">
        <v>39381</v>
      </c>
      <c r="D322" s="9">
        <f t="shared" si="4"/>
        <v>10.632326944071117</v>
      </c>
    </row>
    <row r="323" spans="2:4">
      <c r="B323" s="7">
        <v>310</v>
      </c>
      <c r="C323" s="8">
        <v>39382</v>
      </c>
      <c r="D323" s="9">
        <f t="shared" si="4"/>
        <v>10.596678025633469</v>
      </c>
    </row>
    <row r="324" spans="2:4">
      <c r="B324" s="7">
        <v>311</v>
      </c>
      <c r="C324" s="8">
        <v>39383</v>
      </c>
      <c r="D324" s="9">
        <f t="shared" si="4"/>
        <v>10.561336213278825</v>
      </c>
    </row>
    <row r="325" spans="2:4">
      <c r="B325" s="7">
        <v>312</v>
      </c>
      <c r="C325" s="8">
        <v>39384</v>
      </c>
      <c r="D325" s="9">
        <f t="shared" si="4"/>
        <v>10.52631302980244</v>
      </c>
    </row>
    <row r="326" spans="2:4">
      <c r="B326" s="7">
        <v>313</v>
      </c>
      <c r="C326" s="8">
        <v>39385</v>
      </c>
      <c r="D326" s="9">
        <f t="shared" si="4"/>
        <v>10.491620184720587</v>
      </c>
    </row>
    <row r="327" spans="2:4">
      <c r="B327" s="7">
        <v>314</v>
      </c>
      <c r="C327" s="8">
        <v>39386</v>
      </c>
      <c r="D327" s="9">
        <f t="shared" si="4"/>
        <v>10.457269570681282</v>
      </c>
    </row>
    <row r="328" spans="2:4">
      <c r="B328" s="7">
        <v>315</v>
      </c>
      <c r="C328" s="8">
        <v>39387</v>
      </c>
      <c r="D328" s="9">
        <f t="shared" si="4"/>
        <v>10.42327325911987</v>
      </c>
    </row>
    <row r="329" spans="2:4">
      <c r="B329" s="7">
        <v>316</v>
      </c>
      <c r="C329" s="8">
        <v>39388</v>
      </c>
      <c r="D329" s="9">
        <f t="shared" si="4"/>
        <v>10.389643495138973</v>
      </c>
    </row>
    <row r="330" spans="2:4">
      <c r="B330" s="7">
        <v>317</v>
      </c>
      <c r="C330" s="8">
        <v>39389</v>
      </c>
      <c r="D330" s="9">
        <f t="shared" si="4"/>
        <v>10.356392691593708</v>
      </c>
    </row>
    <row r="331" spans="2:4">
      <c r="B331" s="7">
        <v>318</v>
      </c>
      <c r="C331" s="8">
        <v>39390</v>
      </c>
      <c r="D331" s="9">
        <f t="shared" si="4"/>
        <v>10.323533422364719</v>
      </c>
    </row>
    <row r="332" spans="2:4">
      <c r="B332" s="7">
        <v>319</v>
      </c>
      <c r="C332" s="8">
        <v>39391</v>
      </c>
      <c r="D332" s="9">
        <f t="shared" si="4"/>
        <v>10.291078414803316</v>
      </c>
    </row>
    <row r="333" spans="2:4">
      <c r="B333" s="7">
        <v>320</v>
      </c>
      <c r="C333" s="8">
        <v>39392</v>
      </c>
      <c r="D333" s="9">
        <f t="shared" si="4"/>
        <v>10.259040541335169</v>
      </c>
    </row>
    <row r="334" spans="2:4">
      <c r="B334" s="7">
        <v>321</v>
      </c>
      <c r="C334" s="8">
        <v>39393</v>
      </c>
      <c r="D334" s="9">
        <f t="shared" ref="D334:D378" si="5">24*(ACOS(1-(1-TAN(RADIANS($C$3))*TAN(RADIANS($C$4) * COS($C$5 * B334))))/PI())</f>
        <v>10.227432810211269</v>
      </c>
    </row>
    <row r="335" spans="2:4">
      <c r="B335" s="7">
        <v>322</v>
      </c>
      <c r="C335" s="8">
        <v>39394</v>
      </c>
      <c r="D335" s="9">
        <f t="shared" si="5"/>
        <v>10.196268355397359</v>
      </c>
    </row>
    <row r="336" spans="2:4">
      <c r="B336" s="7">
        <v>323</v>
      </c>
      <c r="C336" s="8">
        <v>39395</v>
      </c>
      <c r="D336" s="9">
        <f t="shared" si="5"/>
        <v>10.16556042559581</v>
      </c>
    </row>
    <row r="337" spans="2:4">
      <c r="B337" s="7">
        <v>324</v>
      </c>
      <c r="C337" s="8">
        <v>39396</v>
      </c>
      <c r="D337" s="9">
        <f t="shared" si="5"/>
        <v>10.135322372396953</v>
      </c>
    </row>
    <row r="338" spans="2:4">
      <c r="B338" s="7">
        <v>325</v>
      </c>
      <c r="C338" s="8">
        <v>39397</v>
      </c>
      <c r="D338" s="9">
        <f t="shared" si="5"/>
        <v>10.105567637560048</v>
      </c>
    </row>
    <row r="339" spans="2:4">
      <c r="B339" s="7">
        <v>326</v>
      </c>
      <c r="C339" s="8">
        <v>39398</v>
      </c>
      <c r="D339" s="9">
        <f t="shared" si="5"/>
        <v>10.076309739427597</v>
      </c>
    </row>
    <row r="340" spans="2:4">
      <c r="B340" s="7">
        <v>327</v>
      </c>
      <c r="C340" s="8">
        <v>39399</v>
      </c>
      <c r="D340" s="9">
        <f t="shared" si="5"/>
        <v>10.04756225848028</v>
      </c>
    </row>
    <row r="341" spans="2:4">
      <c r="B341" s="7">
        <v>328</v>
      </c>
      <c r="C341" s="8">
        <v>39400</v>
      </c>
      <c r="D341" s="9">
        <f t="shared" si="5"/>
        <v>10.019338822043869</v>
      </c>
    </row>
    <row r="342" spans="2:4">
      <c r="B342" s="7">
        <v>329</v>
      </c>
      <c r="C342" s="8">
        <v>39401</v>
      </c>
      <c r="D342" s="9">
        <f t="shared" si="5"/>
        <v>9.9916530881633392</v>
      </c>
    </row>
    <row r="343" spans="2:4">
      <c r="B343" s="7">
        <v>330</v>
      </c>
      <c r="C343" s="8">
        <v>39402</v>
      </c>
      <c r="D343" s="9">
        <f t="shared" si="5"/>
        <v>9.9645187286639079</v>
      </c>
    </row>
    <row r="344" spans="2:4">
      <c r="B344" s="7">
        <v>331</v>
      </c>
      <c r="C344" s="8">
        <v>39403</v>
      </c>
      <c r="D344" s="9">
        <f t="shared" si="5"/>
        <v>9.937949411423002</v>
      </c>
    </row>
    <row r="345" spans="2:4">
      <c r="B345" s="7">
        <v>332</v>
      </c>
      <c r="C345" s="8">
        <v>39404</v>
      </c>
      <c r="D345" s="9">
        <f t="shared" si="5"/>
        <v>9.9119587818818431</v>
      </c>
    </row>
    <row r="346" spans="2:4">
      <c r="B346" s="7">
        <v>333</v>
      </c>
      <c r="C346" s="8">
        <v>39405</v>
      </c>
      <c r="D346" s="9">
        <f t="shared" si="5"/>
        <v>9.8865604438300316</v>
      </c>
    </row>
    <row r="347" spans="2:4">
      <c r="B347" s="7">
        <v>334</v>
      </c>
      <c r="C347" s="8">
        <v>39406</v>
      </c>
      <c r="D347" s="9">
        <f t="shared" si="5"/>
        <v>9.8617679395012825</v>
      </c>
    </row>
    <row r="348" spans="2:4">
      <c r="B348" s="7">
        <v>335</v>
      </c>
      <c r="C348" s="8">
        <v>39407</v>
      </c>
      <c r="D348" s="9">
        <f t="shared" si="5"/>
        <v>9.8375947290233992</v>
      </c>
    </row>
    <row r="349" spans="2:4">
      <c r="B349" s="7">
        <v>336</v>
      </c>
      <c r="C349" s="8">
        <v>39408</v>
      </c>
      <c r="D349" s="9">
        <f t="shared" si="5"/>
        <v>9.8140541692703884</v>
      </c>
    </row>
    <row r="350" spans="2:4">
      <c r="B350" s="7">
        <v>337</v>
      </c>
      <c r="C350" s="8">
        <v>39409</v>
      </c>
      <c r="D350" s="9">
        <f t="shared" si="5"/>
        <v>9.7911594921695606</v>
      </c>
    </row>
    <row r="351" spans="2:4">
      <c r="B351" s="7">
        <v>338</v>
      </c>
      <c r="C351" s="8">
        <v>39410</v>
      </c>
      <c r="D351" s="9">
        <f t="shared" si="5"/>
        <v>9.7689237825212896</v>
      </c>
    </row>
    <row r="352" spans="2:4">
      <c r="B352" s="7">
        <v>339</v>
      </c>
      <c r="C352" s="8">
        <v>39411</v>
      </c>
      <c r="D352" s="9">
        <f t="shared" si="5"/>
        <v>9.7473599553937991</v>
      </c>
    </row>
    <row r="353" spans="2:4">
      <c r="B353" s="7">
        <v>340</v>
      </c>
      <c r="C353" s="8">
        <v>39412</v>
      </c>
      <c r="D353" s="9">
        <f t="shared" si="5"/>
        <v>9.7264807331600043</v>
      </c>
    </row>
    <row r="354" spans="2:4">
      <c r="B354" s="7">
        <v>341</v>
      </c>
      <c r="C354" s="8">
        <v>39413</v>
      </c>
      <c r="D354" s="9">
        <f t="shared" si="5"/>
        <v>9.7062986222478926</v>
      </c>
    </row>
    <row r="355" spans="2:4">
      <c r="B355" s="7">
        <v>342</v>
      </c>
      <c r="C355" s="8">
        <v>39414</v>
      </c>
      <c r="D355" s="9">
        <f t="shared" si="5"/>
        <v>9.6868258896800068</v>
      </c>
    </row>
    <row r="356" spans="2:4">
      <c r="B356" s="7">
        <v>343</v>
      </c>
      <c r="C356" s="8">
        <v>39415</v>
      </c>
      <c r="D356" s="9">
        <f t="shared" si="5"/>
        <v>9.6680745394816689</v>
      </c>
    </row>
    <row r="357" spans="2:4">
      <c r="B357" s="7">
        <v>344</v>
      </c>
      <c r="C357" s="8">
        <v>39416</v>
      </c>
      <c r="D357" s="9">
        <f t="shared" si="5"/>
        <v>9.6500562890411068</v>
      </c>
    </row>
    <row r="358" spans="2:4">
      <c r="B358" s="7">
        <v>345</v>
      </c>
      <c r="C358" s="8">
        <v>39417</v>
      </c>
      <c r="D358" s="9">
        <f t="shared" si="5"/>
        <v>9.6327825455078404</v>
      </c>
    </row>
    <row r="359" spans="2:4">
      <c r="B359" s="7">
        <v>346</v>
      </c>
      <c r="C359" s="8">
        <v>39418</v>
      </c>
      <c r="D359" s="9">
        <f t="shared" si="5"/>
        <v>9.6162643823186755</v>
      </c>
    </row>
    <row r="360" spans="2:4">
      <c r="B360" s="7">
        <v>347</v>
      </c>
      <c r="C360" s="8">
        <v>39419</v>
      </c>
      <c r="D360" s="9">
        <f t="shared" si="5"/>
        <v>9.6005125159427553</v>
      </c>
    </row>
    <row r="361" spans="2:4">
      <c r="B361" s="7">
        <v>348</v>
      </c>
      <c r="C361" s="8">
        <v>39420</v>
      </c>
      <c r="D361" s="9">
        <f t="shared" si="5"/>
        <v>9.5855372829392209</v>
      </c>
    </row>
    <row r="362" spans="2:4">
      <c r="B362" s="7">
        <v>349</v>
      </c>
      <c r="C362" s="8">
        <v>39421</v>
      </c>
      <c r="D362" s="9">
        <f t="shared" si="5"/>
        <v>9.5713486174222275</v>
      </c>
    </row>
    <row r="363" spans="2:4">
      <c r="B363" s="7">
        <v>350</v>
      </c>
      <c r="C363" s="8">
        <v>39422</v>
      </c>
      <c r="D363" s="9">
        <f t="shared" si="5"/>
        <v>9.5579560290288015</v>
      </c>
    </row>
    <row r="364" spans="2:4">
      <c r="B364" s="7">
        <v>351</v>
      </c>
      <c r="C364" s="8">
        <v>39423</v>
      </c>
      <c r="D364" s="9">
        <f t="shared" si="5"/>
        <v>9.5453685814852065</v>
      </c>
    </row>
    <row r="365" spans="2:4">
      <c r="B365" s="7">
        <v>352</v>
      </c>
      <c r="C365" s="8">
        <v>39424</v>
      </c>
      <c r="D365" s="9">
        <f t="shared" si="5"/>
        <v>9.5335948718669741</v>
      </c>
    </row>
    <row r="366" spans="2:4">
      <c r="B366" s="7">
        <v>353</v>
      </c>
      <c r="C366" s="8">
        <v>39425</v>
      </c>
      <c r="D366" s="9">
        <f t="shared" si="5"/>
        <v>9.5226430106466111</v>
      </c>
    </row>
    <row r="367" spans="2:4">
      <c r="B367" s="7">
        <v>354</v>
      </c>
      <c r="C367" s="8">
        <v>39426</v>
      </c>
      <c r="D367" s="9">
        <f t="shared" si="5"/>
        <v>9.5125206026211604</v>
      </c>
    </row>
    <row r="368" spans="2:4">
      <c r="B368" s="7">
        <v>355</v>
      </c>
      <c r="C368" s="8">
        <v>39427</v>
      </c>
      <c r="D368" s="9">
        <f t="shared" si="5"/>
        <v>9.5032347288093728</v>
      </c>
    </row>
    <row r="369" spans="2:4">
      <c r="B369" s="7">
        <v>356</v>
      </c>
      <c r="C369" s="8">
        <v>39428</v>
      </c>
      <c r="D369" s="9">
        <f t="shared" si="5"/>
        <v>9.4947919294050251</v>
      </c>
    </row>
    <row r="370" spans="2:4">
      <c r="B370" s="7">
        <v>357</v>
      </c>
      <c r="C370" s="8">
        <v>39429</v>
      </c>
      <c r="D370" s="9">
        <f t="shared" si="5"/>
        <v>9.4871981878691543</v>
      </c>
    </row>
    <row r="371" spans="2:4">
      <c r="B371" s="7">
        <v>358</v>
      </c>
      <c r="C371" s="8">
        <v>39430</v>
      </c>
      <c r="D371" s="9">
        <f t="shared" si="5"/>
        <v>9.480458916239499</v>
      </c>
    </row>
    <row r="372" spans="2:4">
      <c r="B372" s="7">
        <v>359</v>
      </c>
      <c r="C372" s="8">
        <v>39431</v>
      </c>
      <c r="D372" s="9">
        <f t="shared" si="5"/>
        <v>9.4745789417303499</v>
      </c>
    </row>
    <row r="373" spans="2:4">
      <c r="B373" s="7">
        <v>360</v>
      </c>
      <c r="C373" s="8">
        <v>39432</v>
      </c>
      <c r="D373" s="9">
        <f t="shared" si="5"/>
        <v>9.4695624946903294</v>
      </c>
    </row>
    <row r="374" spans="2:4">
      <c r="B374" s="7">
        <v>361</v>
      </c>
      <c r="C374" s="8">
        <v>39433</v>
      </c>
      <c r="D374" s="9">
        <f t="shared" si="5"/>
        <v>9.4654131979793874</v>
      </c>
    </row>
    <row r="375" spans="2:4">
      <c r="B375" s="7">
        <v>362</v>
      </c>
      <c r="C375" s="8">
        <v>39434</v>
      </c>
      <c r="D375" s="9">
        <f t="shared" si="5"/>
        <v>9.4621340578195365</v>
      </c>
    </row>
    <row r="376" spans="2:4">
      <c r="B376" s="7">
        <v>363</v>
      </c>
      <c r="C376" s="8">
        <v>39435</v>
      </c>
      <c r="D376" s="9">
        <f t="shared" si="5"/>
        <v>9.4597274561666431</v>
      </c>
    </row>
    <row r="377" spans="2:4">
      <c r="B377" s="7">
        <v>364</v>
      </c>
      <c r="C377" s="8">
        <v>39436</v>
      </c>
      <c r="D377" s="9">
        <f t="shared" si="5"/>
        <v>9.458195144642966</v>
      </c>
    </row>
    <row r="378" spans="2:4">
      <c r="B378" s="10">
        <v>365</v>
      </c>
      <c r="C378" s="11">
        <v>39072</v>
      </c>
      <c r="D378" s="9">
        <f t="shared" si="5"/>
        <v>9.4575382400621812</v>
      </c>
    </row>
  </sheetData>
  <sheetProtection sheet="1" objects="1" scenarios="1"/>
  <mergeCells count="1">
    <mergeCell ref="F43:G43"/>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F4E2-D803-C947-B70D-E9CF850BDB7E}">
  <dimension ref="A1"/>
  <sheetViews>
    <sheetView showGridLines="0" workbookViewId="0">
      <selection activeCell="N21" sqref="N21"/>
    </sheetView>
  </sheetViews>
  <sheetFormatPr baseColWidth="10" defaultRowHeight="1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Sunrise,-transit,-set</vt:lpstr>
      <vt:lpstr>Daylength</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Daylength, sunrise, sun transit, sunset</dc:title>
  <dc:subject/>
  <dc:creator>Anton Viola</dc:creator>
  <cp:keywords/>
  <dc:description/>
  <cp:lastModifiedBy>Anton Viola</cp:lastModifiedBy>
  <dcterms:created xsi:type="dcterms:W3CDTF">2008-11-21T13:31:34Z</dcterms:created>
  <dcterms:modified xsi:type="dcterms:W3CDTF">2024-05-23T09:05:17Z</dcterms:modified>
  <cp:category/>
</cp:coreProperties>
</file>