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24226"/>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50AE2646-2BB3-104B-911D-62C95270DA54}" xr6:coauthVersionLast="47" xr6:coauthVersionMax="47" xr10:uidLastSave="{00000000-0000-0000-0000-000000000000}"/>
  <bookViews>
    <workbookView xWindow="20660" yWindow="4800" windowWidth="30540" windowHeight="20140" xr2:uid="{00000000-000D-0000-FFFF-FFFF00000000}"/>
  </bookViews>
  <sheets>
    <sheet name="Introduction" sheetId="3" r:id="rId1"/>
    <sheet name="Black Hole Properties" sheetId="1" r:id="rId2"/>
    <sheet name="Observations, References" sheetId="5" r:id="rId3"/>
    <sheet name="Constants" sheetId="2" r:id="rId4"/>
    <sheet name="Background"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C7" i="2" s="1"/>
  <c r="C5" i="2"/>
  <c r="C4" i="2"/>
  <c r="C8" i="2" s="1"/>
  <c r="C23" i="1"/>
  <c r="C6" i="1"/>
  <c r="F9" i="1"/>
  <c r="M4" i="2" l="1"/>
  <c r="M7" i="2" s="1"/>
  <c r="M3" i="2"/>
  <c r="M5" i="2" s="1"/>
  <c r="M6" i="2"/>
  <c r="C9" i="1"/>
  <c r="C16" i="1"/>
  <c r="C25" i="1" s="1"/>
  <c r="C44" i="1"/>
  <c r="C14" i="1"/>
  <c r="C41" i="1" s="1"/>
  <c r="C54" i="1" l="1"/>
  <c r="C35" i="1"/>
  <c r="C32" i="1"/>
  <c r="C20" i="1"/>
  <c r="C30" i="1"/>
  <c r="C36" i="1"/>
  <c r="C28" i="1"/>
  <c r="C29" i="1"/>
  <c r="C26" i="1"/>
  <c r="C12" i="1"/>
  <c r="C53" i="1"/>
  <c r="C17" i="1"/>
  <c r="C49" i="1"/>
  <c r="C19" i="1"/>
  <c r="C48" i="1"/>
  <c r="C50" i="1"/>
  <c r="C24" i="1"/>
  <c r="C33" i="1" s="1"/>
  <c r="C10" i="1"/>
  <c r="C21" i="1" s="1"/>
  <c r="C40" i="1"/>
  <c r="C13" i="1"/>
  <c r="C22" i="1"/>
  <c r="C15" i="1" l="1"/>
  <c r="C27" i="1" s="1"/>
  <c r="C31" i="1"/>
  <c r="C11" i="1"/>
  <c r="C55" i="1"/>
  <c r="C57" i="1" s="1"/>
  <c r="C39" i="1"/>
  <c r="C34" i="1"/>
  <c r="C18" i="1"/>
  <c r="C45" i="1" l="1"/>
  <c r="C52" i="1"/>
  <c r="C56" i="1"/>
  <c r="C58" i="1" s="1"/>
  <c r="C38" i="1"/>
  <c r="C43" i="1"/>
  <c r="C46" i="1"/>
  <c r="C51" i="1"/>
  <c r="C47" i="1"/>
  <c r="C37" i="1"/>
  <c r="C42" i="1"/>
</calcChain>
</file>

<file path=xl/sharedStrings.xml><?xml version="1.0" encoding="utf-8"?>
<sst xmlns="http://schemas.openxmlformats.org/spreadsheetml/2006/main" count="254" uniqueCount="233">
  <si>
    <t>Temperature</t>
  </si>
  <si>
    <t>K</t>
  </si>
  <si>
    <t>Value</t>
  </si>
  <si>
    <t>Unit</t>
  </si>
  <si>
    <t>M</t>
  </si>
  <si>
    <t>Symbol</t>
  </si>
  <si>
    <t>A</t>
  </si>
  <si>
    <t>Property</t>
  </si>
  <si>
    <t>c</t>
  </si>
  <si>
    <t>G</t>
  </si>
  <si>
    <t xml:space="preserve">Solar Mass </t>
  </si>
  <si>
    <t>Surface Area</t>
  </si>
  <si>
    <t>Universal Gravity Constant</t>
  </si>
  <si>
    <t>Boltzmann Constant</t>
  </si>
  <si>
    <t>ћ</t>
  </si>
  <si>
    <t>Planck Constant Reduced</t>
  </si>
  <si>
    <t>Lightspeed in vacuum</t>
  </si>
  <si>
    <t>Mass</t>
  </si>
  <si>
    <t>kg</t>
  </si>
  <si>
    <t>m</t>
  </si>
  <si>
    <t>к</t>
  </si>
  <si>
    <t>Planck Length</t>
  </si>
  <si>
    <t>Defined</t>
  </si>
  <si>
    <t>Schwarzschild Radius</t>
  </si>
  <si>
    <t>Expression Used</t>
  </si>
  <si>
    <t>CODATA 2010</t>
  </si>
  <si>
    <t>Hawking Temperature</t>
  </si>
  <si>
    <t>Notes</t>
  </si>
  <si>
    <t>Escape speed</t>
  </si>
  <si>
    <t>Planck Constant</t>
  </si>
  <si>
    <t>h</t>
  </si>
  <si>
    <t>W</t>
  </si>
  <si>
    <t>Radiation Energy Outflow (Luminosity)</t>
  </si>
  <si>
    <t>Years</t>
  </si>
  <si>
    <t>Relativistic Volume (?)</t>
  </si>
  <si>
    <t>Lifetime ("Hawking Evaporation")</t>
  </si>
  <si>
    <t>Constant Value Source</t>
  </si>
  <si>
    <t>Surface Gravity Acceleration</t>
  </si>
  <si>
    <t>"Entropy" (?)</t>
  </si>
  <si>
    <t>Mathematically/physically equivalent formulas</t>
  </si>
  <si>
    <t>Four different, but mathematically/physically equivalent formulas (!)</t>
  </si>
  <si>
    <t>?</t>
  </si>
  <si>
    <t>Dimension</t>
  </si>
  <si>
    <t>Expression</t>
  </si>
  <si>
    <t>Length (L)</t>
  </si>
  <si>
    <t>Mass (M)</t>
  </si>
  <si>
    <t>Time (T)</t>
  </si>
  <si>
    <t>Electric charge(Q)</t>
  </si>
  <si>
    <t>Temperature (Θ)</t>
  </si>
  <si>
    <t>SI Unit</t>
  </si>
  <si>
    <t>s</t>
  </si>
  <si>
    <t>C</t>
  </si>
  <si>
    <t>Planck Unit</t>
  </si>
  <si>
    <t>length</t>
  </si>
  <si>
    <t>mass</t>
  </si>
  <si>
    <t>time</t>
  </si>
  <si>
    <t>charge</t>
  </si>
  <si>
    <t>temperature</t>
  </si>
  <si>
    <t>Five different, but mathematically/physically equivalent formulas (!)</t>
  </si>
  <si>
    <r>
      <rPr>
        <b/>
        <sz val="14"/>
        <color theme="0"/>
        <rFont val="Calibri (Body)"/>
      </rPr>
      <t>Compiled by</t>
    </r>
    <r>
      <rPr>
        <sz val="14"/>
        <color theme="0"/>
        <rFont val="Calibri (Body)"/>
      </rPr>
      <t>: Anton Viola (Astronomy Morsels).</t>
    </r>
  </si>
  <si>
    <t>Email</t>
  </si>
  <si>
    <r>
      <rPr>
        <b/>
        <sz val="14"/>
        <color theme="0"/>
        <rFont val="Calibri (Body)"/>
      </rPr>
      <t>Latest update</t>
    </r>
    <r>
      <rPr>
        <sz val="14"/>
        <color theme="0"/>
        <rFont val="Calibri (Body)"/>
      </rPr>
      <t>: 2nd May, 2024.</t>
    </r>
  </si>
  <si>
    <t>All Rights Reserved:  © Astronomy Morsels.</t>
  </si>
  <si>
    <t>I'm solely responsible for the input and express no warranty.  Use at your own risk.</t>
  </si>
  <si>
    <t>Nonetheless, this spreadsheet has been carefully reviewed, and calculation results have been compared with other applications.</t>
  </si>
  <si>
    <t>A black hole retains a few properties that are externally measurable: its overall mass, its overall electric charge, and its overall spinning rate. Note that a few other properties of a black hole such as radius and magnetic moment are externally measurable, at least in principle, but these are not independent parameters. In other words, they are directly dependent, and arise from, the black hole's mass, charge, and spin. These three properties are the only independent, externally-observable black hole properties. If two isolated black holes had the same mass, charge, and spin, they would be indistinguishable. The reason that the total mass, total charge, and total spin of a black hole are measurable from outside of the black hole despite being internal properties is that they obey universal conservation laws. Another way of saying this is that these properties are connected to fundamental symmetries in spacetime and therefore affect spacetime curvature.
We can therefore classify black holes according to mass, charge, and spin.</t>
  </si>
  <si>
    <t>Black Hole Type</t>
  </si>
  <si>
    <t>Name</t>
  </si>
  <si>
    <t>How Common</t>
  </si>
  <si>
    <t>non-spinning, uncharged</t>
  </si>
  <si>
    <t>Schwarzschild Black Hole</t>
  </si>
  <si>
    <t>rare</t>
  </si>
  <si>
    <t>spinning, uncharged</t>
  </si>
  <si>
    <t>Kerr Black Hole</t>
  </si>
  <si>
    <t>common</t>
  </si>
  <si>
    <t>non-spinning, charged</t>
  </si>
  <si>
    <t>Reissner-Nordstrom Black Hole</t>
  </si>
  <si>
    <t>spinning, charged</t>
  </si>
  <si>
    <t>Kerr-Newman Black Hole</t>
  </si>
  <si>
    <r>
      <t>m</t>
    </r>
    <r>
      <rPr>
        <b/>
        <sz val="11"/>
        <color indexed="8"/>
        <rFont val="Calibri"/>
        <family val="2"/>
        <scheme val="minor"/>
      </rPr>
      <t>·</t>
    </r>
    <r>
      <rPr>
        <sz val="11"/>
        <color indexed="8"/>
        <rFont val="Calibri"/>
        <family val="2"/>
        <scheme val="minor"/>
      </rPr>
      <t>s</t>
    </r>
    <r>
      <rPr>
        <vertAlign val="superscript"/>
        <sz val="11"/>
        <color indexed="8"/>
        <rFont val="Calibri"/>
        <family val="2"/>
        <scheme val="minor"/>
      </rPr>
      <t>–1</t>
    </r>
  </si>
  <si>
    <r>
      <t>m</t>
    </r>
    <r>
      <rPr>
        <vertAlign val="superscript"/>
        <sz val="11"/>
        <rFont val="Calibri"/>
        <family val="2"/>
        <scheme val="minor"/>
      </rPr>
      <t>3</t>
    </r>
    <r>
      <rPr>
        <b/>
        <sz val="11"/>
        <rFont val="Calibri"/>
        <family val="2"/>
        <scheme val="minor"/>
      </rPr>
      <t>·</t>
    </r>
    <r>
      <rPr>
        <sz val="11"/>
        <rFont val="Calibri"/>
        <family val="2"/>
        <scheme val="minor"/>
      </rPr>
      <t>kg</t>
    </r>
    <r>
      <rPr>
        <vertAlign val="superscript"/>
        <sz val="11"/>
        <rFont val="Calibri"/>
        <family val="2"/>
        <scheme val="minor"/>
      </rPr>
      <t>-1</t>
    </r>
    <r>
      <rPr>
        <b/>
        <sz val="11"/>
        <rFont val="Calibri"/>
        <family val="2"/>
        <scheme val="minor"/>
      </rPr>
      <t>·</t>
    </r>
    <r>
      <rPr>
        <sz val="11"/>
        <rFont val="Calibri"/>
        <family val="2"/>
        <scheme val="minor"/>
      </rPr>
      <t>s</t>
    </r>
    <r>
      <rPr>
        <vertAlign val="superscript"/>
        <sz val="11"/>
        <rFont val="Calibri"/>
        <family val="2"/>
        <scheme val="minor"/>
      </rPr>
      <t>-2</t>
    </r>
  </si>
  <si>
    <r>
      <t>k</t>
    </r>
    <r>
      <rPr>
        <b/>
        <vertAlign val="subscript"/>
        <sz val="12"/>
        <color indexed="8"/>
        <rFont val="Calibri"/>
        <family val="2"/>
        <scheme val="minor"/>
      </rPr>
      <t>B</t>
    </r>
  </si>
  <si>
    <r>
      <t>J</t>
    </r>
    <r>
      <rPr>
        <b/>
        <sz val="11"/>
        <color indexed="8"/>
        <rFont val="Calibri"/>
        <family val="2"/>
        <scheme val="minor"/>
      </rPr>
      <t>·</t>
    </r>
    <r>
      <rPr>
        <sz val="11"/>
        <color indexed="8"/>
        <rFont val="Calibri"/>
        <family val="2"/>
        <scheme val="minor"/>
      </rPr>
      <t>K</t>
    </r>
    <r>
      <rPr>
        <vertAlign val="superscript"/>
        <sz val="11"/>
        <color indexed="8"/>
        <rFont val="Calibri"/>
        <family val="2"/>
        <scheme val="minor"/>
      </rPr>
      <t>–1</t>
    </r>
    <r>
      <rPr>
        <sz val="11"/>
        <color indexed="8"/>
        <rFont val="Calibri"/>
        <family val="2"/>
        <scheme val="minor"/>
      </rPr>
      <t xml:space="preserve"> </t>
    </r>
  </si>
  <si>
    <r>
      <t>J</t>
    </r>
    <r>
      <rPr>
        <b/>
        <sz val="11"/>
        <color indexed="8"/>
        <rFont val="Calibri"/>
        <family val="2"/>
        <scheme val="minor"/>
      </rPr>
      <t>·</t>
    </r>
    <r>
      <rPr>
        <sz val="11"/>
        <color indexed="8"/>
        <rFont val="Calibri"/>
        <family val="2"/>
        <scheme val="minor"/>
      </rPr>
      <t>s</t>
    </r>
  </si>
  <si>
    <r>
      <rPr>
        <b/>
        <i/>
        <sz val="11"/>
        <color indexed="8"/>
        <rFont val="Calibri"/>
        <family val="2"/>
        <scheme val="minor"/>
      </rPr>
      <t>h</t>
    </r>
    <r>
      <rPr>
        <sz val="11"/>
        <color indexed="8"/>
        <rFont val="Calibri"/>
        <family val="2"/>
        <scheme val="minor"/>
      </rPr>
      <t>/2</t>
    </r>
    <r>
      <rPr>
        <b/>
        <i/>
        <sz val="11"/>
        <color indexed="8"/>
        <rFont val="Calibri"/>
        <family val="2"/>
        <scheme val="minor"/>
      </rPr>
      <t>π</t>
    </r>
  </si>
  <si>
    <r>
      <t>(</t>
    </r>
    <r>
      <rPr>
        <b/>
        <i/>
        <sz val="11"/>
        <color indexed="8"/>
        <rFont val="Calibri"/>
        <family val="2"/>
        <scheme val="minor"/>
      </rPr>
      <t>ћG</t>
    </r>
    <r>
      <rPr>
        <sz val="11"/>
        <color indexed="8"/>
        <rFont val="Calibri"/>
        <family val="2"/>
        <scheme val="minor"/>
      </rPr>
      <t>/</t>
    </r>
    <r>
      <rPr>
        <b/>
        <i/>
        <sz val="11"/>
        <color indexed="8"/>
        <rFont val="Calibri"/>
        <family val="2"/>
        <scheme val="minor"/>
      </rPr>
      <t>c</t>
    </r>
    <r>
      <rPr>
        <vertAlign val="superscript"/>
        <sz val="11"/>
        <color indexed="8"/>
        <rFont val="Calibri"/>
        <family val="2"/>
        <scheme val="minor"/>
      </rPr>
      <t>3</t>
    </r>
    <r>
      <rPr>
        <sz val="11"/>
        <color indexed="8"/>
        <rFont val="Calibri"/>
        <family val="2"/>
        <scheme val="minor"/>
      </rPr>
      <t>)</t>
    </r>
    <r>
      <rPr>
        <vertAlign val="superscript"/>
        <sz val="11"/>
        <color indexed="8"/>
        <rFont val="Calibri"/>
        <family val="2"/>
        <scheme val="minor"/>
      </rPr>
      <t>0.5</t>
    </r>
  </si>
  <si>
    <t>Physical Constant Values Used</t>
  </si>
  <si>
    <r>
      <rPr>
        <b/>
        <i/>
        <sz val="12"/>
        <color indexed="8"/>
        <rFont val="Calibri"/>
        <family val="2"/>
      </rPr>
      <t>M</t>
    </r>
    <r>
      <rPr>
        <vertAlign val="subscript"/>
        <sz val="12"/>
        <color indexed="8"/>
        <rFont val="Calibri"/>
        <family val="2"/>
      </rPr>
      <t>⨀</t>
    </r>
  </si>
  <si>
    <r>
      <t xml:space="preserve">Black Hole Mass (in </t>
    </r>
    <r>
      <rPr>
        <b/>
        <i/>
        <sz val="12"/>
        <color indexed="8"/>
        <rFont val="Calibri"/>
        <family val="2"/>
      </rPr>
      <t>M</t>
    </r>
    <r>
      <rPr>
        <b/>
        <vertAlign val="subscript"/>
        <sz val="12"/>
        <color indexed="8"/>
        <rFont val="Calibri"/>
        <family val="2"/>
      </rPr>
      <t>⨀</t>
    </r>
    <r>
      <rPr>
        <b/>
        <sz val="12"/>
        <color indexed="8"/>
        <rFont val="Calibri"/>
        <family val="2"/>
      </rPr>
      <t>)</t>
    </r>
  </si>
  <si>
    <r>
      <t>m</t>
    </r>
    <r>
      <rPr>
        <vertAlign val="superscript"/>
        <sz val="11"/>
        <color indexed="8"/>
        <rFont val="Calibri"/>
        <family val="2"/>
      </rPr>
      <t>2</t>
    </r>
  </si>
  <si>
    <r>
      <t>m</t>
    </r>
    <r>
      <rPr>
        <b/>
        <sz val="11"/>
        <color indexed="8"/>
        <rFont val="Calibri"/>
        <family val="2"/>
      </rPr>
      <t>·</t>
    </r>
    <r>
      <rPr>
        <sz val="11"/>
        <color indexed="8"/>
        <rFont val="Calibri"/>
        <family val="2"/>
      </rPr>
      <t>s</t>
    </r>
    <r>
      <rPr>
        <vertAlign val="superscript"/>
        <sz val="11"/>
        <color indexed="8"/>
        <rFont val="Calibri"/>
        <family val="2"/>
      </rPr>
      <t>–2</t>
    </r>
  </si>
  <si>
    <r>
      <t>m</t>
    </r>
    <r>
      <rPr>
        <b/>
        <sz val="11"/>
        <color indexed="8"/>
        <rFont val="Calibri"/>
        <family val="2"/>
      </rPr>
      <t>·</t>
    </r>
    <r>
      <rPr>
        <sz val="11"/>
        <color indexed="8"/>
        <rFont val="Calibri"/>
        <family val="2"/>
      </rPr>
      <t>s</t>
    </r>
    <r>
      <rPr>
        <vertAlign val="superscript"/>
        <sz val="11"/>
        <color indexed="8"/>
        <rFont val="Calibri"/>
        <family val="2"/>
      </rPr>
      <t>–1</t>
    </r>
  </si>
  <si>
    <r>
      <t>J</t>
    </r>
    <r>
      <rPr>
        <b/>
        <sz val="11"/>
        <color indexed="8"/>
        <rFont val="Calibri"/>
        <family val="2"/>
      </rPr>
      <t>·</t>
    </r>
    <r>
      <rPr>
        <sz val="11"/>
        <color indexed="8"/>
        <rFont val="Calibri"/>
        <family val="2"/>
      </rPr>
      <t>K</t>
    </r>
    <r>
      <rPr>
        <vertAlign val="superscript"/>
        <sz val="11"/>
        <color indexed="8"/>
        <rFont val="Calibri"/>
        <family val="2"/>
      </rPr>
      <t>-1 (Dimensionless?)</t>
    </r>
  </si>
  <si>
    <r>
      <t xml:space="preserve">"Classical" Volume (inside </t>
    </r>
    <r>
      <rPr>
        <b/>
        <i/>
        <sz val="11"/>
        <color indexed="8"/>
        <rFont val="Calibri"/>
        <family val="2"/>
      </rPr>
      <t>r</t>
    </r>
    <r>
      <rPr>
        <vertAlign val="subscript"/>
        <sz val="11"/>
        <color indexed="8"/>
        <rFont val="Calibri"/>
        <family val="2"/>
      </rPr>
      <t>H</t>
    </r>
    <r>
      <rPr>
        <sz val="11"/>
        <color indexed="8"/>
        <rFont val="Calibri"/>
        <family val="2"/>
      </rPr>
      <t>)</t>
    </r>
  </si>
  <si>
    <r>
      <t>m</t>
    </r>
    <r>
      <rPr>
        <vertAlign val="superscript"/>
        <sz val="11"/>
        <color indexed="8"/>
        <rFont val="Calibri"/>
        <family val="2"/>
      </rPr>
      <t>3</t>
    </r>
  </si>
  <si>
    <r>
      <t xml:space="preserve">Average Density (using </t>
    </r>
    <r>
      <rPr>
        <b/>
        <i/>
        <sz val="11"/>
        <color indexed="8"/>
        <rFont val="Calibri"/>
        <family val="2"/>
      </rPr>
      <t>V</t>
    </r>
    <r>
      <rPr>
        <vertAlign val="subscript"/>
        <sz val="11"/>
        <color indexed="8"/>
        <rFont val="Calibri"/>
        <family val="2"/>
      </rPr>
      <t>C</t>
    </r>
    <r>
      <rPr>
        <sz val="11"/>
        <color indexed="8"/>
        <rFont val="Calibri"/>
        <family val="2"/>
      </rPr>
      <t>)</t>
    </r>
  </si>
  <si>
    <r>
      <t>kg</t>
    </r>
    <r>
      <rPr>
        <b/>
        <sz val="11"/>
        <color indexed="8"/>
        <rFont val="Calibri"/>
        <family val="2"/>
      </rPr>
      <t>·</t>
    </r>
    <r>
      <rPr>
        <sz val="11"/>
        <color indexed="8"/>
        <rFont val="Calibri"/>
        <family val="2"/>
      </rPr>
      <t>m</t>
    </r>
    <r>
      <rPr>
        <vertAlign val="superscript"/>
        <sz val="11"/>
        <color indexed="8"/>
        <rFont val="Calibri"/>
        <family val="2"/>
      </rPr>
      <t>-3</t>
    </r>
  </si>
  <si>
    <r>
      <t xml:space="preserve">Average Density (using </t>
    </r>
    <r>
      <rPr>
        <b/>
        <i/>
        <sz val="11"/>
        <color indexed="8"/>
        <rFont val="Calibri"/>
        <family val="2"/>
      </rPr>
      <t>V</t>
    </r>
    <r>
      <rPr>
        <vertAlign val="subscript"/>
        <sz val="11"/>
        <color indexed="8"/>
        <rFont val="Calibri"/>
        <family val="2"/>
      </rPr>
      <t>R</t>
    </r>
    <r>
      <rPr>
        <sz val="11"/>
        <color indexed="8"/>
        <rFont val="Calibri"/>
        <family val="2"/>
      </rPr>
      <t>)</t>
    </r>
  </si>
  <si>
    <r>
      <t xml:space="preserve">About the black hole surface area formulas (notes </t>
    </r>
    <r>
      <rPr>
        <b/>
        <sz val="12"/>
        <rFont val="Calibri"/>
        <family val="2"/>
      </rPr>
      <t>3-6</t>
    </r>
    <r>
      <rPr>
        <sz val="12"/>
        <rFont val="Calibri"/>
        <family val="2"/>
      </rPr>
      <t>):  Since Euclid's ancient sphere formula 4</t>
    </r>
    <r>
      <rPr>
        <b/>
        <i/>
        <sz val="12"/>
        <rFont val="Calibri"/>
        <family val="2"/>
      </rPr>
      <t>πr</t>
    </r>
    <r>
      <rPr>
        <vertAlign val="superscript"/>
        <sz val="12"/>
        <rFont val="Calibri"/>
        <family val="2"/>
      </rPr>
      <t>2</t>
    </r>
    <r>
      <rPr>
        <sz val="12"/>
        <rFont val="Calibri"/>
        <family val="2"/>
      </rPr>
      <t xml:space="preserve"> yields the exact same value as the rather convoluted </t>
    </r>
    <r>
      <rPr>
        <b/>
        <i/>
        <sz val="12"/>
        <rFont val="Calibri"/>
        <family val="2"/>
      </rPr>
      <t>M</t>
    </r>
    <r>
      <rPr>
        <vertAlign val="superscript"/>
        <sz val="12"/>
        <rFont val="Calibri"/>
        <family val="2"/>
      </rPr>
      <t>2</t>
    </r>
    <r>
      <rPr>
        <sz val="12"/>
        <rFont val="Calibri"/>
        <family val="2"/>
      </rPr>
      <t>((16</t>
    </r>
    <r>
      <rPr>
        <b/>
        <i/>
        <sz val="12"/>
        <rFont val="Calibri"/>
        <family val="2"/>
      </rPr>
      <t>πG</t>
    </r>
    <r>
      <rPr>
        <vertAlign val="superscript"/>
        <sz val="12"/>
        <rFont val="Calibri"/>
        <family val="2"/>
      </rPr>
      <t>2</t>
    </r>
    <r>
      <rPr>
        <sz val="12"/>
        <rFont val="Calibri"/>
        <family val="2"/>
      </rPr>
      <t>)/</t>
    </r>
    <r>
      <rPr>
        <b/>
        <i/>
        <sz val="12"/>
        <rFont val="Calibri"/>
        <family val="2"/>
      </rPr>
      <t>c</t>
    </r>
    <r>
      <rPr>
        <vertAlign val="superscript"/>
        <sz val="12"/>
        <rFont val="Calibri"/>
        <family val="2"/>
      </rPr>
      <t>4</t>
    </r>
    <r>
      <rPr>
        <sz val="12"/>
        <rFont val="Calibri"/>
        <family val="2"/>
      </rPr>
      <t>) and 4</t>
    </r>
    <r>
      <rPr>
        <b/>
        <i/>
        <sz val="12"/>
        <rFont val="Calibri"/>
        <family val="2"/>
      </rPr>
      <t>π</t>
    </r>
    <r>
      <rPr>
        <sz val="12"/>
        <rFont val="Calibri"/>
        <family val="2"/>
      </rPr>
      <t>(2</t>
    </r>
    <r>
      <rPr>
        <b/>
        <i/>
        <sz val="12"/>
        <rFont val="Calibri"/>
        <family val="2"/>
      </rPr>
      <t>GM</t>
    </r>
    <r>
      <rPr>
        <sz val="12"/>
        <rFont val="Calibri"/>
        <family val="2"/>
      </rPr>
      <t>/</t>
    </r>
    <r>
      <rPr>
        <b/>
        <i/>
        <sz val="12"/>
        <rFont val="Calibri"/>
        <family val="2"/>
      </rPr>
      <t>c</t>
    </r>
    <r>
      <rPr>
        <vertAlign val="superscript"/>
        <sz val="12"/>
        <rFont val="Calibri"/>
        <family val="2"/>
      </rPr>
      <t>2</t>
    </r>
    <r>
      <rPr>
        <sz val="12"/>
        <rFont val="Calibri"/>
        <family val="2"/>
      </rPr>
      <t>)</t>
    </r>
    <r>
      <rPr>
        <vertAlign val="superscript"/>
        <sz val="12"/>
        <rFont val="Calibri"/>
        <family val="2"/>
      </rPr>
      <t>2</t>
    </r>
    <r>
      <rPr>
        <sz val="12"/>
        <rFont val="Calibri"/>
        <family val="2"/>
      </rPr>
      <t xml:space="preserve">, why isn't Euclid's much simpler equation used in "black hole literature"? Shouldn't </t>
    </r>
    <r>
      <rPr>
        <i/>
        <sz val="12"/>
        <rFont val="Calibri"/>
        <family val="2"/>
      </rPr>
      <t xml:space="preserve">Occam's Razor </t>
    </r>
    <r>
      <rPr>
        <sz val="12"/>
        <rFont val="Calibri"/>
        <family val="2"/>
      </rPr>
      <t>be applied to shave off unnecessary com-plexity in formulas/equations as well?</t>
    </r>
  </si>
  <si>
    <r>
      <t xml:space="preserve">"Lifetime" calculation assumes that the hole absorbs </t>
    </r>
    <r>
      <rPr>
        <b/>
        <i/>
        <sz val="12"/>
        <rFont val="Calibri"/>
        <family val="2"/>
      </rPr>
      <t>nothing</t>
    </r>
    <r>
      <rPr>
        <i/>
        <sz val="12"/>
        <rFont val="Calibri"/>
        <family val="2"/>
      </rPr>
      <t xml:space="preserve"> during the entire time period. How likely is this?</t>
    </r>
  </si>
  <si>
    <t>7.a</t>
  </si>
  <si>
    <t>18.a</t>
  </si>
  <si>
    <r>
      <t>Solar mass value (9.14×10</t>
    </r>
    <r>
      <rPr>
        <vertAlign val="superscript"/>
        <sz val="12"/>
        <rFont val="Calibri"/>
        <family val="2"/>
      </rPr>
      <t>37</t>
    </r>
    <r>
      <rPr>
        <sz val="12"/>
        <rFont val="Calibri"/>
        <family val="2"/>
      </rPr>
      <t xml:space="preserve"> </t>
    </r>
    <r>
      <rPr>
        <b/>
        <i/>
        <sz val="12"/>
        <rFont val="Calibri"/>
        <family val="2"/>
      </rPr>
      <t>m</t>
    </r>
    <r>
      <rPr>
        <vertAlign val="subscript"/>
        <sz val="12"/>
        <rFont val="Calibri"/>
        <family val="2"/>
      </rPr>
      <t>P</t>
    </r>
    <r>
      <rPr>
        <sz val="12"/>
        <rFont val="Calibri"/>
        <family val="2"/>
      </rPr>
      <t xml:space="preserve"> (Planck mass units)), </t>
    </r>
    <r>
      <rPr>
        <b/>
        <i/>
        <sz val="12"/>
        <color indexed="12"/>
        <rFont val="Calibri"/>
        <family val="2"/>
      </rPr>
      <t>Wikipedia (Sun)</t>
    </r>
    <r>
      <rPr>
        <sz val="12"/>
        <rFont val="Calibri"/>
        <family val="2"/>
      </rPr>
      <t>.</t>
    </r>
  </si>
  <si>
    <r>
      <rPr>
        <b/>
        <i/>
        <u/>
        <sz val="12"/>
        <color indexed="12"/>
        <rFont val="Calibri"/>
        <family val="2"/>
      </rPr>
      <t>Scholarpedia (Bekenstein-Hawking entropy)</t>
    </r>
    <r>
      <rPr>
        <sz val="12"/>
        <rFont val="Calibri"/>
        <family val="2"/>
      </rPr>
      <t>, equation (1).</t>
    </r>
  </si>
  <si>
    <t>Standard Euclidean sphere surface area formula.</t>
  </si>
  <si>
    <r>
      <rPr>
        <b/>
        <i/>
        <u/>
        <sz val="12"/>
        <color indexed="12"/>
        <rFont val="Calibri"/>
        <family val="2"/>
      </rPr>
      <t>Scholarpedia (Bekenstein-Hawking entropy)</t>
    </r>
    <r>
      <rPr>
        <sz val="12"/>
        <rFont val="Calibri"/>
        <family val="2"/>
      </rPr>
      <t>, equation (2).</t>
    </r>
  </si>
  <si>
    <r>
      <t>“</t>
    </r>
    <r>
      <rPr>
        <b/>
        <i/>
        <sz val="12"/>
        <color indexed="12"/>
        <rFont val="Calibri"/>
        <family val="2"/>
      </rPr>
      <t>The Volume Inside a Black Hole</t>
    </r>
    <r>
      <rPr>
        <sz val="12"/>
        <rFont val="Calibri"/>
        <family val="2"/>
      </rPr>
      <t>” (arXiv).</t>
    </r>
  </si>
  <si>
    <r>
      <rPr>
        <b/>
        <i/>
        <sz val="12"/>
        <color indexed="12"/>
        <rFont val="Calibri"/>
        <family val="2"/>
      </rPr>
      <t>Scholarpedia</t>
    </r>
    <r>
      <rPr>
        <sz val="12"/>
        <rFont val="Calibri"/>
        <family val="2"/>
      </rPr>
      <t xml:space="preserve"> (Bekenstein-Hawking Entropy).</t>
    </r>
  </si>
  <si>
    <t>17.a</t>
  </si>
  <si>
    <t>33.a</t>
  </si>
  <si>
    <t>33.b</t>
  </si>
  <si>
    <t>35.a</t>
  </si>
  <si>
    <t>38.a</t>
  </si>
  <si>
    <r>
      <t xml:space="preserve">The surface gravity value </t>
    </r>
    <r>
      <rPr>
        <b/>
        <i/>
        <sz val="12"/>
        <rFont val="Calibri"/>
        <family val="2"/>
      </rPr>
      <t>к</t>
    </r>
    <r>
      <rPr>
        <sz val="12"/>
        <rFont val="Calibri"/>
        <family val="2"/>
      </rPr>
      <t xml:space="preserve">, calculated using natural units (where </t>
    </r>
    <r>
      <rPr>
        <b/>
        <i/>
        <sz val="12"/>
        <rFont val="Calibri"/>
        <family val="2"/>
      </rPr>
      <t>G</t>
    </r>
    <r>
      <rPr>
        <sz val="12"/>
        <rFont val="Calibri"/>
        <family val="2"/>
      </rPr>
      <t xml:space="preserve"> = </t>
    </r>
    <r>
      <rPr>
        <b/>
        <i/>
        <sz val="12"/>
        <rFont val="Calibri"/>
        <family val="2"/>
      </rPr>
      <t>c</t>
    </r>
    <r>
      <rPr>
        <sz val="12"/>
        <rFont val="Calibri"/>
        <family val="2"/>
      </rPr>
      <t xml:space="preserve"> = </t>
    </r>
    <r>
      <rPr>
        <b/>
        <i/>
        <sz val="12"/>
        <rFont val="Calibri"/>
        <family val="2"/>
      </rPr>
      <t>ћ</t>
    </r>
    <r>
      <rPr>
        <sz val="12"/>
        <rFont val="Calibri"/>
        <family val="2"/>
      </rPr>
      <t xml:space="preserve"> = </t>
    </r>
    <r>
      <rPr>
        <b/>
        <i/>
        <sz val="12"/>
        <rFont val="Calibri"/>
        <family val="2"/>
      </rPr>
      <t>k</t>
    </r>
    <r>
      <rPr>
        <vertAlign val="subscript"/>
        <sz val="12"/>
        <rFont val="Calibri"/>
        <family val="2"/>
      </rPr>
      <t>B</t>
    </r>
    <r>
      <rPr>
        <sz val="12"/>
        <rFont val="Calibri"/>
        <family val="2"/>
      </rPr>
      <t xml:space="preserve"> = 1).</t>
    </r>
  </si>
  <si>
    <r>
      <rPr>
        <b/>
        <i/>
        <u/>
        <sz val="12"/>
        <color indexed="12"/>
        <rFont val="Calibri"/>
        <family val="2"/>
      </rPr>
      <t>Wikipedia (Hawking Radiation)</t>
    </r>
    <r>
      <rPr>
        <sz val="12"/>
        <rFont val="Calibri"/>
        <family val="2"/>
      </rPr>
      <t>, event horizon surface gravity.</t>
    </r>
  </si>
  <si>
    <r>
      <rPr>
        <b/>
        <i/>
        <sz val="12"/>
        <rFont val="Calibri"/>
        <family val="2"/>
      </rPr>
      <t>v</t>
    </r>
    <r>
      <rPr>
        <vertAlign val="subscript"/>
        <sz val="12"/>
        <rFont val="Calibri"/>
        <family val="2"/>
      </rPr>
      <t>e</t>
    </r>
    <r>
      <rPr>
        <sz val="12"/>
        <rFont val="Calibri"/>
        <family val="2"/>
      </rPr>
      <t xml:space="preserve"> = </t>
    </r>
    <r>
      <rPr>
        <b/>
        <i/>
        <sz val="12"/>
        <rFont val="Calibri"/>
        <family val="2"/>
      </rPr>
      <t>c</t>
    </r>
    <r>
      <rPr>
        <sz val="12"/>
        <rFont val="Calibri"/>
        <family val="2"/>
      </rPr>
      <t xml:space="preserve"> no matter what </t>
    </r>
    <r>
      <rPr>
        <b/>
        <i/>
        <sz val="12"/>
        <rFont val="Calibri"/>
        <family val="2"/>
      </rPr>
      <t>M</t>
    </r>
    <r>
      <rPr>
        <b/>
        <vertAlign val="subscript"/>
        <sz val="12"/>
        <rFont val="Calibri"/>
        <family val="2"/>
      </rPr>
      <t></t>
    </r>
    <r>
      <rPr>
        <sz val="12"/>
        <rFont val="Calibri"/>
        <family val="2"/>
      </rPr>
      <t xml:space="preserve"> value is used. </t>
    </r>
    <r>
      <rPr>
        <b/>
        <i/>
        <sz val="12"/>
        <color indexed="10"/>
        <rFont val="Calibri"/>
        <family val="2"/>
      </rPr>
      <t>How come? What makes the escape speeed peg at c?</t>
    </r>
  </si>
  <si>
    <r>
      <rPr>
        <b/>
        <i/>
        <sz val="12"/>
        <color indexed="12"/>
        <rFont val="Calibri"/>
        <family val="2"/>
      </rPr>
      <t>Hawking’s 1975 paper</t>
    </r>
    <r>
      <rPr>
        <sz val="12"/>
        <rFont val="Calibri"/>
        <family val="2"/>
      </rPr>
      <t>, his second temperature guess (the factor 10</t>
    </r>
    <r>
      <rPr>
        <vertAlign val="superscript"/>
        <sz val="12"/>
        <rFont val="Calibri"/>
        <family val="2"/>
      </rPr>
      <t>26</t>
    </r>
    <r>
      <rPr>
        <sz val="12"/>
        <rFont val="Calibri"/>
        <family val="2"/>
      </rPr>
      <t xml:space="preserve"> is nowhere explained).</t>
    </r>
  </si>
  <si>
    <r>
      <rPr>
        <b/>
        <i/>
        <sz val="12"/>
        <color indexed="12"/>
        <rFont val="Calibri"/>
        <family val="2"/>
      </rPr>
      <t>Hawking’s 1975 paper</t>
    </r>
    <r>
      <rPr>
        <sz val="12"/>
        <rFont val="Calibri"/>
        <family val="2"/>
      </rPr>
      <t xml:space="preserve">, said to approximate </t>
    </r>
    <r>
      <rPr>
        <b/>
        <sz val="12"/>
        <rFont val="Calibri"/>
        <family val="2"/>
      </rPr>
      <t>(19 a)</t>
    </r>
    <r>
      <rPr>
        <sz val="12"/>
        <rFont val="Calibri"/>
        <family val="2"/>
      </rPr>
      <t xml:space="preserve"> — Not really.... Note: </t>
    </r>
    <r>
      <rPr>
        <b/>
        <sz val="12"/>
        <rFont val="Calibri"/>
        <family val="2"/>
      </rPr>
      <t>K.Y.M. Wong</t>
    </r>
    <r>
      <rPr>
        <sz val="12"/>
        <rFont val="Calibri"/>
        <family val="2"/>
      </rPr>
      <t xml:space="preserve"> </t>
    </r>
    <r>
      <rPr>
        <b/>
        <sz val="12"/>
        <rFont val="Calibri"/>
        <family val="2"/>
      </rPr>
      <t>(23)</t>
    </r>
    <r>
      <rPr>
        <sz val="12"/>
        <rFont val="Calibri"/>
        <family val="2"/>
      </rPr>
      <t xml:space="preserve"> suggests 10</t>
    </r>
    <r>
      <rPr>
        <vertAlign val="superscript"/>
        <sz val="12"/>
        <rFont val="Calibri"/>
        <family val="2"/>
      </rPr>
      <t>-7</t>
    </r>
    <r>
      <rPr>
        <sz val="12"/>
        <rFont val="Calibri"/>
        <family val="2"/>
      </rPr>
      <t xml:space="preserve"> rather than 10</t>
    </r>
    <r>
      <rPr>
        <vertAlign val="superscript"/>
        <sz val="12"/>
        <rFont val="Calibri"/>
        <family val="2"/>
      </rPr>
      <t>-6</t>
    </r>
    <r>
      <rPr>
        <sz val="12"/>
        <rFont val="Calibri"/>
        <family val="2"/>
      </rPr>
      <t>.</t>
    </r>
  </si>
  <si>
    <r>
      <rPr>
        <b/>
        <sz val="12"/>
        <rFont val="Calibri"/>
        <family val="2"/>
      </rPr>
      <t>Bernard H. Lavenda</t>
    </r>
    <r>
      <rPr>
        <sz val="12"/>
        <rFont val="Calibri"/>
        <family val="2"/>
      </rPr>
      <t xml:space="preserve">, </t>
    </r>
    <r>
      <rPr>
        <b/>
        <i/>
        <sz val="12"/>
        <color indexed="12"/>
        <rFont val="Calibri"/>
        <family val="2"/>
      </rPr>
      <t>Cosmic Illusions</t>
    </r>
    <r>
      <rPr>
        <sz val="12"/>
        <rFont val="Calibri"/>
        <family val="2"/>
      </rPr>
      <t>, (2013), equation (20).</t>
    </r>
  </si>
  <si>
    <r>
      <rPr>
        <b/>
        <sz val="12"/>
        <rFont val="Calibri"/>
        <family val="2"/>
      </rPr>
      <t>Bernard H. Lavenda</t>
    </r>
    <r>
      <rPr>
        <sz val="12"/>
        <rFont val="Calibri"/>
        <family val="2"/>
      </rPr>
      <t>,</t>
    </r>
    <r>
      <rPr>
        <i/>
        <sz val="12"/>
        <rFont val="Calibri"/>
        <family val="2"/>
      </rPr>
      <t xml:space="preserve"> </t>
    </r>
    <r>
      <rPr>
        <b/>
        <i/>
        <sz val="12"/>
        <color indexed="12"/>
        <rFont val="Calibri"/>
        <family val="2"/>
      </rPr>
      <t>Cosmic Illusions</t>
    </r>
    <r>
      <rPr>
        <sz val="12"/>
        <rFont val="Calibri"/>
        <family val="2"/>
      </rPr>
      <t xml:space="preserve"> (2013), equation (22).</t>
    </r>
  </si>
  <si>
    <r>
      <rPr>
        <b/>
        <sz val="12"/>
        <rFont val="Calibri"/>
        <family val="2"/>
      </rPr>
      <t>David M. Harrison</t>
    </r>
    <r>
      <rPr>
        <sz val="12"/>
        <rFont val="Calibri"/>
        <family val="2"/>
      </rPr>
      <t xml:space="preserve">, University of Toronto, Department of Physics, </t>
    </r>
    <r>
      <rPr>
        <b/>
        <i/>
        <u/>
        <sz val="12"/>
        <color indexed="12"/>
        <rFont val="Calibri"/>
        <family val="2"/>
      </rPr>
      <t>Black Hole Thermodynamics</t>
    </r>
    <r>
      <rPr>
        <sz val="12"/>
        <rFont val="Calibri"/>
        <family val="2"/>
      </rPr>
      <t>.</t>
    </r>
  </si>
  <si>
    <r>
      <rPr>
        <b/>
        <i/>
        <u/>
        <sz val="12"/>
        <color indexed="12"/>
        <rFont val="Calibri"/>
        <family val="2"/>
      </rPr>
      <t>Wikipedia (Hawking Radiation)</t>
    </r>
    <r>
      <rPr>
        <sz val="12"/>
        <rFont val="Calibri"/>
        <family val="2"/>
      </rPr>
      <t xml:space="preserve">, Planck spectrum temperature. Multipliy by </t>
    </r>
    <r>
      <rPr>
        <b/>
        <i/>
        <sz val="12"/>
        <rFont val="Calibri"/>
        <family val="2"/>
      </rPr>
      <t>k</t>
    </r>
    <r>
      <rPr>
        <vertAlign val="subscript"/>
        <sz val="12"/>
        <rFont val="Calibri"/>
        <family val="2"/>
      </rPr>
      <t>B</t>
    </r>
    <r>
      <rPr>
        <sz val="12"/>
        <rFont val="Calibri"/>
        <family val="2"/>
      </rPr>
      <t xml:space="preserve"> to get </t>
    </r>
    <r>
      <rPr>
        <b/>
        <i/>
        <sz val="12"/>
        <rFont val="Calibri"/>
        <family val="2"/>
      </rPr>
      <t>T</t>
    </r>
    <r>
      <rPr>
        <vertAlign val="subscript"/>
        <sz val="12"/>
        <rFont val="Calibri"/>
        <family val="2"/>
      </rPr>
      <t>H</t>
    </r>
    <r>
      <rPr>
        <sz val="12"/>
        <rFont val="Calibri"/>
        <family val="2"/>
      </rPr>
      <t xml:space="preserve">. (This is lauded (in </t>
    </r>
    <r>
      <rPr>
        <b/>
        <i/>
        <sz val="12"/>
        <color indexed="12"/>
        <rFont val="Calibri"/>
        <family val="2"/>
      </rPr>
      <t>dcain.etsin.upm.es/~segre/talks/adscft.pdf</t>
    </r>
    <r>
      <rPr>
        <sz val="12"/>
        <rFont val="Calibri"/>
        <family val="2"/>
      </rPr>
      <t xml:space="preserve"> (2005)) as </t>
    </r>
    <r>
      <rPr>
        <i/>
        <sz val="12"/>
        <rFont val="Calibri"/>
        <family val="2"/>
      </rPr>
      <t>"One of the most beautiful and profound formulas in physics in the last fifty years"</t>
    </r>
    <r>
      <rPr>
        <sz val="12"/>
        <rFont val="Calibri"/>
        <family val="2"/>
      </rPr>
      <t>).</t>
    </r>
  </si>
  <si>
    <r>
      <rPr>
        <b/>
        <sz val="12"/>
        <rFont val="Calibri"/>
        <family val="2"/>
      </rPr>
      <t>Frolov &amp; Novikov</t>
    </r>
    <r>
      <rPr>
        <sz val="12"/>
        <rFont val="Calibri"/>
        <family val="2"/>
      </rPr>
      <t xml:space="preserve">, </t>
    </r>
    <r>
      <rPr>
        <b/>
        <i/>
        <u/>
        <sz val="12"/>
        <color indexed="12"/>
        <rFont val="Calibri"/>
        <family val="2"/>
      </rPr>
      <t>Black Hole Physics: Basic Concepts and New Developments</t>
    </r>
    <r>
      <rPr>
        <sz val="12"/>
        <rFont val="Calibri"/>
        <family val="2"/>
      </rPr>
      <t>; Eq. (10.1.8).</t>
    </r>
  </si>
  <si>
    <r>
      <rPr>
        <b/>
        <sz val="12"/>
        <rFont val="Calibri"/>
        <family val="2"/>
      </rPr>
      <t>Jim Wisniewski</t>
    </r>
    <r>
      <rPr>
        <sz val="12"/>
        <rFont val="Calibri"/>
        <family val="2"/>
      </rPr>
      <t>, “</t>
    </r>
    <r>
      <rPr>
        <b/>
        <i/>
        <u/>
        <sz val="12"/>
        <color indexed="12"/>
        <rFont val="Calibri"/>
        <family val="2"/>
      </rPr>
      <t>Hawking Radiation Calculator</t>
    </r>
    <r>
      <rPr>
        <sz val="12"/>
        <rFont val="Calibri"/>
        <family val="2"/>
      </rPr>
      <t>”, very close to 0 K...</t>
    </r>
  </si>
  <si>
    <r>
      <rPr>
        <b/>
        <sz val="12"/>
        <rFont val="Calibri"/>
        <family val="2"/>
      </rPr>
      <t>Gary Horowitz</t>
    </r>
    <r>
      <rPr>
        <sz val="12"/>
        <rFont val="Calibri"/>
        <family val="2"/>
      </rPr>
      <t>,</t>
    </r>
    <r>
      <rPr>
        <sz val="12"/>
        <color indexed="12"/>
        <rFont val="Calibri"/>
        <family val="2"/>
      </rPr>
      <t xml:space="preserve"> </t>
    </r>
    <r>
      <rPr>
        <b/>
        <i/>
        <u/>
        <sz val="12"/>
        <color indexed="12"/>
        <rFont val="Calibri"/>
        <family val="2"/>
      </rPr>
      <t>Black Holes, Entropy, and Information</t>
    </r>
  </si>
  <si>
    <r>
      <t>Roger Penrose</t>
    </r>
    <r>
      <rPr>
        <sz val="12"/>
        <rFont val="Calibri"/>
        <family val="2"/>
      </rPr>
      <t>,</t>
    </r>
    <r>
      <rPr>
        <i/>
        <sz val="12"/>
        <rFont val="Calibri"/>
        <family val="2"/>
      </rPr>
      <t xml:space="preserve"> Cycles of Time</t>
    </r>
    <r>
      <rPr>
        <sz val="12"/>
        <rFont val="Calibri"/>
        <family val="2"/>
      </rPr>
      <t xml:space="preserve"> (2010), p 178. Stated as </t>
    </r>
    <r>
      <rPr>
        <b/>
        <i/>
        <sz val="12"/>
        <rFont val="Calibri"/>
        <family val="2"/>
      </rPr>
      <t>T</t>
    </r>
    <r>
      <rPr>
        <vertAlign val="subscript"/>
        <sz val="12"/>
        <rFont val="Calibri"/>
        <family val="2"/>
      </rPr>
      <t>BH</t>
    </r>
    <r>
      <rPr>
        <sz val="12"/>
        <rFont val="Calibri"/>
        <family val="2"/>
      </rPr>
      <t xml:space="preserve"> = </t>
    </r>
    <r>
      <rPr>
        <b/>
        <i/>
        <sz val="12"/>
        <rFont val="Calibri"/>
        <family val="2"/>
      </rPr>
      <t>K</t>
    </r>
    <r>
      <rPr>
        <b/>
        <sz val="12"/>
        <rFont val="Calibri"/>
        <family val="2"/>
      </rPr>
      <t>/</t>
    </r>
    <r>
      <rPr>
        <b/>
        <i/>
        <sz val="12"/>
        <rFont val="Calibri"/>
        <family val="2"/>
      </rPr>
      <t>M</t>
    </r>
    <r>
      <rPr>
        <sz val="12"/>
        <rFont val="Calibri"/>
        <family val="2"/>
      </rPr>
      <t xml:space="preserve">, where </t>
    </r>
    <r>
      <rPr>
        <b/>
        <i/>
        <sz val="12"/>
        <rFont val="Calibri"/>
        <family val="2"/>
      </rPr>
      <t>K</t>
    </r>
    <r>
      <rPr>
        <b/>
        <sz val="12"/>
        <rFont val="Calibri"/>
        <family val="2"/>
      </rPr>
      <t xml:space="preserve"> </t>
    </r>
    <r>
      <rPr>
        <sz val="12"/>
        <rFont val="Calibri"/>
        <family val="2"/>
      </rPr>
      <t>= 1/4</t>
    </r>
    <r>
      <rPr>
        <b/>
        <i/>
        <sz val="12"/>
        <rFont val="Calibri"/>
        <family val="2"/>
      </rPr>
      <t>π</t>
    </r>
    <r>
      <rPr>
        <b/>
        <sz val="12"/>
        <rFont val="Calibri"/>
        <family val="2"/>
      </rPr>
      <t>.</t>
    </r>
  </si>
  <si>
    <r>
      <rPr>
        <sz val="12"/>
        <rFont val="Calibri"/>
        <family val="2"/>
      </rPr>
      <t xml:space="preserve">See </t>
    </r>
    <r>
      <rPr>
        <b/>
        <sz val="12"/>
        <rFont val="Calibri"/>
        <family val="2"/>
      </rPr>
      <t>(35)</t>
    </r>
    <r>
      <rPr>
        <sz val="12"/>
        <rFont val="Calibri"/>
        <family val="2"/>
      </rPr>
      <t xml:space="preserve">. Is it not possible that density increases as a function of decreased distance to the center of gravity, but never reaching infinity? (distance always &gt; 0, no </t>
    </r>
    <r>
      <rPr>
        <i/>
        <sz val="12"/>
        <rFont val="Calibri"/>
        <family val="2"/>
      </rPr>
      <t>“singularity at the center”</t>
    </r>
    <r>
      <rPr>
        <sz val="12"/>
        <rFont val="Calibri"/>
        <family val="2"/>
      </rPr>
      <t xml:space="preserve">: calculating </t>
    </r>
    <r>
      <rPr>
        <b/>
        <i/>
        <sz val="12"/>
        <rFont val="Calibri"/>
        <family val="2"/>
      </rPr>
      <t>m</t>
    </r>
    <r>
      <rPr>
        <sz val="12"/>
        <rFont val="Calibri"/>
        <family val="2"/>
      </rPr>
      <t>/</t>
    </r>
    <r>
      <rPr>
        <b/>
        <i/>
        <sz val="12"/>
        <rFont val="Calibri"/>
        <family val="2"/>
      </rPr>
      <t>v</t>
    </r>
    <r>
      <rPr>
        <sz val="12"/>
        <rFont val="Calibri"/>
        <family val="2"/>
      </rPr>
      <t>, when</t>
    </r>
    <r>
      <rPr>
        <b/>
        <sz val="12"/>
        <rFont val="Calibri"/>
        <family val="2"/>
      </rPr>
      <t xml:space="preserve"> </t>
    </r>
    <r>
      <rPr>
        <b/>
        <i/>
        <sz val="12"/>
        <rFont val="Calibri"/>
        <family val="2"/>
      </rPr>
      <t>v</t>
    </r>
    <r>
      <rPr>
        <b/>
        <sz val="12"/>
        <rFont val="Calibri"/>
        <family val="2"/>
      </rPr>
      <t xml:space="preserve"> = 0 </t>
    </r>
    <r>
      <rPr>
        <sz val="12"/>
        <rFont val="Calibri"/>
        <family val="2"/>
      </rPr>
      <t xml:space="preserve">we have “division by zero” — a common error). As for the “relativistic” density... Orders of magnitude </t>
    </r>
    <r>
      <rPr>
        <b/>
        <i/>
        <sz val="12"/>
        <rFont val="Calibri"/>
        <family val="2"/>
      </rPr>
      <t>less</t>
    </r>
    <r>
      <rPr>
        <sz val="12"/>
        <rFont val="Calibri"/>
        <family val="2"/>
      </rPr>
      <t xml:space="preserve"> than the “average Universe mass density” of 9.9×10</t>
    </r>
    <r>
      <rPr>
        <vertAlign val="superscript"/>
        <sz val="12"/>
        <rFont val="Calibri"/>
        <family val="2"/>
      </rPr>
      <t>-30</t>
    </r>
    <r>
      <rPr>
        <sz val="12"/>
        <rFont val="Calibri"/>
        <family val="2"/>
      </rPr>
      <t xml:space="preserve"> g cm</t>
    </r>
    <r>
      <rPr>
        <vertAlign val="superscript"/>
        <sz val="12"/>
        <rFont val="Calibri"/>
        <family val="2"/>
      </rPr>
      <t>-3</t>
    </r>
    <r>
      <rPr>
        <sz val="12"/>
        <rFont val="Calibri"/>
        <family val="2"/>
      </rPr>
      <t xml:space="preserve"> (said to be ~ 5 protons per m</t>
    </r>
    <r>
      <rPr>
        <vertAlign val="superscript"/>
        <sz val="12"/>
        <rFont val="Calibri"/>
        <family val="2"/>
      </rPr>
      <t>3</t>
    </r>
    <r>
      <rPr>
        <sz val="12"/>
        <rFont val="Calibri"/>
        <family val="2"/>
      </rPr>
      <t>), calculated by WMAP. Can a black hole density lower than the “average Universe density” really be reasonable?</t>
    </r>
  </si>
  <si>
    <r>
      <t xml:space="preserve">The “relativistic” volume of a black hole is </t>
    </r>
    <r>
      <rPr>
        <b/>
        <i/>
        <sz val="12"/>
        <rFont val="Calibri"/>
        <family val="2"/>
      </rPr>
      <t>A</t>
    </r>
    <r>
      <rPr>
        <sz val="12"/>
        <rFont val="Calibri"/>
        <family val="2"/>
      </rPr>
      <t>×</t>
    </r>
    <r>
      <rPr>
        <b/>
        <i/>
        <sz val="12"/>
        <rFont val="Calibri"/>
        <family val="2"/>
      </rPr>
      <t>t×c</t>
    </r>
    <r>
      <rPr>
        <sz val="12"/>
        <rFont val="Calibri"/>
        <family val="2"/>
      </rPr>
      <t xml:space="preserve"> (</t>
    </r>
    <r>
      <rPr>
        <b/>
        <i/>
        <sz val="12"/>
        <rFont val="Calibri"/>
        <family val="2"/>
      </rPr>
      <t>t</t>
    </r>
    <r>
      <rPr>
        <sz val="12"/>
        <rFont val="Calibri"/>
        <family val="2"/>
      </rPr>
      <t xml:space="preserve"> in seconds:</t>
    </r>
    <r>
      <rPr>
        <b/>
        <i/>
        <sz val="12"/>
        <rFont val="Calibri"/>
        <family val="2"/>
      </rPr>
      <t xml:space="preserve"> c</t>
    </r>
    <r>
      <rPr>
        <sz val="12"/>
        <rFont val="Calibri"/>
        <family val="2"/>
      </rPr>
      <t xml:space="preserve"> converts </t>
    </r>
    <r>
      <rPr>
        <b/>
        <i/>
        <sz val="12"/>
        <rFont val="Calibri"/>
        <family val="2"/>
      </rPr>
      <t>s</t>
    </r>
    <r>
      <rPr>
        <sz val="12"/>
        <rFont val="Calibri"/>
        <family val="2"/>
      </rPr>
      <t xml:space="preserve">(econds) to </t>
    </r>
    <r>
      <rPr>
        <b/>
        <i/>
        <sz val="12"/>
        <rFont val="Calibri"/>
        <family val="2"/>
      </rPr>
      <t>m</t>
    </r>
    <r>
      <rPr>
        <sz val="12"/>
        <rFont val="Calibri"/>
        <family val="2"/>
      </rPr>
      <t xml:space="preserve">(eter)). As a black hole “duration” is extremely long, the “relativistic volume” is enormous (From </t>
    </r>
    <r>
      <rPr>
        <b/>
        <i/>
        <u/>
        <sz val="12"/>
        <color indexed="12"/>
        <rFont val="Calibri"/>
        <family val="2"/>
      </rPr>
      <t>imagine.gsfc.nasa.gov</t>
    </r>
    <r>
      <rPr>
        <sz val="12"/>
        <rFont val="Calibri"/>
        <family val="2"/>
      </rPr>
      <t>).</t>
    </r>
  </si>
  <si>
    <r>
      <rPr>
        <b/>
        <sz val="12"/>
        <rFont val="Calibri"/>
        <family val="2"/>
      </rPr>
      <t>Tamara Davis</t>
    </r>
    <r>
      <rPr>
        <sz val="12"/>
        <rFont val="Calibri"/>
        <family val="2"/>
      </rPr>
      <t xml:space="preserve"> </t>
    </r>
    <r>
      <rPr>
        <i/>
        <sz val="12"/>
        <rFont val="Calibri"/>
        <family val="2"/>
      </rPr>
      <t>et al, “</t>
    </r>
    <r>
      <rPr>
        <b/>
        <i/>
        <u/>
        <sz val="12"/>
        <color indexed="12"/>
        <rFont val="Calibri"/>
        <family val="2"/>
      </rPr>
      <t>Black hole versus cosmological horizon entropy</t>
    </r>
    <r>
      <rPr>
        <i/>
        <sz val="12"/>
        <rFont val="Calibri"/>
        <family val="2"/>
      </rPr>
      <t>,”</t>
    </r>
    <r>
      <rPr>
        <sz val="12"/>
        <rFont val="Calibri"/>
        <family val="2"/>
      </rPr>
      <t xml:space="preserve"> Eq. (1).</t>
    </r>
  </si>
  <si>
    <r>
      <rPr>
        <b/>
        <i/>
        <u/>
        <sz val="12"/>
        <color indexed="12"/>
        <rFont val="Calibri"/>
        <family val="2"/>
      </rPr>
      <t>Hawking's 1975 paper</t>
    </r>
    <r>
      <rPr>
        <sz val="12"/>
        <rFont val="Calibri"/>
        <family val="2"/>
      </rPr>
      <t xml:space="preserve"> — </t>
    </r>
    <r>
      <rPr>
        <b/>
        <i/>
        <sz val="12"/>
        <rFont val="Calibri"/>
        <family val="2"/>
      </rPr>
      <t>к</t>
    </r>
    <r>
      <rPr>
        <sz val="12"/>
        <rFont val="Calibri"/>
        <family val="2"/>
      </rPr>
      <t>/2</t>
    </r>
    <r>
      <rPr>
        <b/>
        <i/>
        <sz val="12"/>
        <rFont val="Calibri"/>
        <family val="2"/>
      </rPr>
      <t>π</t>
    </r>
    <r>
      <rPr>
        <sz val="12"/>
        <rFont val="Calibri"/>
        <family val="2"/>
      </rPr>
      <t xml:space="preserve"> — with </t>
    </r>
    <r>
      <rPr>
        <b/>
        <i/>
        <sz val="12"/>
        <rFont val="Calibri"/>
        <family val="2"/>
      </rPr>
      <t>к</t>
    </r>
    <r>
      <rPr>
        <sz val="12"/>
        <rFont val="Calibri"/>
        <family val="2"/>
      </rPr>
      <t xml:space="preserve"> calculated in natural units (see </t>
    </r>
    <r>
      <rPr>
        <b/>
        <sz val="12"/>
        <rFont val="Calibri"/>
        <family val="2"/>
      </rPr>
      <t>(7.a)</t>
    </r>
    <r>
      <rPr>
        <sz val="12"/>
        <rFont val="Calibri"/>
        <family val="2"/>
      </rPr>
      <t>).</t>
    </r>
  </si>
  <si>
    <r>
      <rPr>
        <b/>
        <sz val="12"/>
        <rFont val="Calibri"/>
        <family val="2"/>
      </rPr>
      <t>Jakob Bekenstein</t>
    </r>
    <r>
      <rPr>
        <sz val="12"/>
        <rFont val="Calibri"/>
        <family val="2"/>
      </rPr>
      <t>, “</t>
    </r>
    <r>
      <rPr>
        <b/>
        <i/>
        <u/>
        <sz val="12"/>
        <color indexed="12"/>
        <rFont val="Calibri"/>
        <family val="2"/>
      </rPr>
      <t>Do We Understand Black Hole Entropy?</t>
    </r>
    <r>
      <rPr>
        <sz val="12"/>
        <rFont val="Calibri"/>
        <family val="2"/>
      </rPr>
      <t>”: For reference, see Bekenstein’s Eq. (1), and his discussion following Eq. (29)).</t>
    </r>
  </si>
  <si>
    <r>
      <rPr>
        <b/>
        <sz val="12"/>
        <rFont val="Calibri"/>
        <family val="2"/>
      </rPr>
      <t>Jakob Bekenstein</t>
    </r>
    <r>
      <rPr>
        <sz val="12"/>
        <rFont val="Calibri"/>
        <family val="2"/>
      </rPr>
      <t>, “</t>
    </r>
    <r>
      <rPr>
        <b/>
        <i/>
        <u/>
        <sz val="12"/>
        <color indexed="12"/>
        <rFont val="Calibri"/>
        <family val="2"/>
      </rPr>
      <t>Do We Understand Black Hole Entropy?</t>
    </r>
    <r>
      <rPr>
        <sz val="12"/>
        <rFont val="Calibri"/>
        <family val="2"/>
      </rPr>
      <t>”.</t>
    </r>
  </si>
  <si>
    <r>
      <rPr>
        <sz val="12"/>
        <rFont val="Calibri"/>
        <family val="2"/>
      </rPr>
      <t xml:space="preserve">Only the </t>
    </r>
    <r>
      <rPr>
        <b/>
        <i/>
        <sz val="12"/>
        <rFont val="Calibri"/>
        <family val="2"/>
      </rPr>
      <t>T</t>
    </r>
    <r>
      <rPr>
        <b/>
        <vertAlign val="subscript"/>
        <sz val="12"/>
        <rFont val="Calibri"/>
        <family val="2"/>
      </rPr>
      <t>BH</t>
    </r>
    <r>
      <rPr>
        <sz val="12"/>
        <rFont val="Calibri"/>
        <family val="2"/>
      </rPr>
      <t xml:space="preserve"> values </t>
    </r>
    <r>
      <rPr>
        <b/>
        <sz val="12"/>
        <rFont val="Calibri"/>
        <family val="2"/>
      </rPr>
      <t>(15)</t>
    </r>
    <r>
      <rPr>
        <sz val="12"/>
        <rFont val="Calibri"/>
        <family val="2"/>
      </rPr>
      <t xml:space="preserve"> and </t>
    </r>
    <r>
      <rPr>
        <b/>
        <sz val="12"/>
        <rFont val="Calibri"/>
        <family val="2"/>
      </rPr>
      <t>(16)</t>
    </r>
    <r>
      <rPr>
        <sz val="12"/>
        <rFont val="Calibri"/>
        <family val="2"/>
      </rPr>
      <t xml:space="preserve"> produces the same </t>
    </r>
    <r>
      <rPr>
        <b/>
        <i/>
        <sz val="12"/>
        <rFont val="Calibri"/>
        <family val="2"/>
      </rPr>
      <t>T</t>
    </r>
    <r>
      <rPr>
        <vertAlign val="subscript"/>
        <sz val="12"/>
        <rFont val="Calibri"/>
        <family val="2"/>
      </rPr>
      <t>H</t>
    </r>
    <r>
      <rPr>
        <sz val="12"/>
        <rFont val="Calibri"/>
        <family val="2"/>
      </rPr>
      <t xml:space="preserve"> value</t>
    </r>
    <r>
      <rPr>
        <b/>
        <sz val="12"/>
        <rFont val="Calibri"/>
        <family val="2"/>
      </rPr>
      <t xml:space="preserve">. </t>
    </r>
    <r>
      <rPr>
        <b/>
        <sz val="12"/>
        <color indexed="10"/>
        <rFont val="Calibri"/>
        <family val="2"/>
      </rPr>
      <t xml:space="preserve">Both invoke </t>
    </r>
    <r>
      <rPr>
        <b/>
        <i/>
        <sz val="12"/>
        <color indexed="10"/>
        <rFont val="Calibri"/>
        <family val="2"/>
      </rPr>
      <t>k</t>
    </r>
    <r>
      <rPr>
        <b/>
        <vertAlign val="subscript"/>
        <sz val="12"/>
        <color indexed="10"/>
        <rFont val="Calibri"/>
        <family val="2"/>
      </rPr>
      <t>B</t>
    </r>
    <r>
      <rPr>
        <b/>
        <sz val="12"/>
        <color indexed="10"/>
        <rFont val="Calibri"/>
        <family val="2"/>
      </rPr>
      <t xml:space="preserve"> twice</t>
    </r>
    <r>
      <rPr>
        <b/>
        <sz val="12"/>
        <rFont val="Calibri"/>
        <family val="2"/>
      </rPr>
      <t>.</t>
    </r>
  </si>
  <si>
    <r>
      <rPr>
        <b/>
        <sz val="12"/>
        <rFont val="Calibri"/>
        <family val="2"/>
      </rPr>
      <t>K.Y. Michael Wong</t>
    </r>
    <r>
      <rPr>
        <sz val="12"/>
        <rFont val="Calibri"/>
        <family val="2"/>
      </rPr>
      <t>, “</t>
    </r>
    <r>
      <rPr>
        <b/>
        <i/>
        <u/>
        <sz val="12"/>
        <color indexed="12"/>
        <rFont val="Calibri"/>
        <family val="2"/>
      </rPr>
      <t>Perspectives on the Origin of the Universe</t>
    </r>
    <r>
      <rPr>
        <sz val="12"/>
        <rFont val="Calibri"/>
        <family val="2"/>
      </rPr>
      <t>” (June 2006).</t>
    </r>
  </si>
  <si>
    <r>
      <rPr>
        <b/>
        <i/>
        <u/>
        <sz val="12"/>
        <color indexed="12"/>
        <rFont val="Calibri"/>
        <family val="2"/>
      </rPr>
      <t>Wikipedia (Hawking Radiation)</t>
    </r>
    <r>
      <rPr>
        <sz val="12"/>
        <rFont val="Calibri"/>
        <family val="2"/>
      </rPr>
      <t>, Stefan-Boltzmann-Schwarzschild-Hawking “radiation power law” (</t>
    </r>
    <r>
      <rPr>
        <b/>
        <i/>
        <sz val="12"/>
        <color indexed="10"/>
        <rFont val="Calibri"/>
        <family val="2"/>
      </rPr>
      <t>what determines the factor 15,360?</t>
    </r>
    <r>
      <rPr>
        <sz val="12"/>
        <rFont val="Calibri"/>
        <family val="2"/>
      </rPr>
      <t>).</t>
    </r>
  </si>
  <si>
    <r>
      <t>“</t>
    </r>
    <r>
      <rPr>
        <b/>
        <i/>
        <u/>
        <sz val="12"/>
        <color indexed="12"/>
        <rFont val="Calibri"/>
        <family val="2"/>
      </rPr>
      <t>Hawking Radiation Calculator</t>
    </r>
    <r>
      <rPr>
        <sz val="12"/>
        <rFont val="Calibri"/>
        <family val="2"/>
      </rPr>
      <t xml:space="preserve">,” equivalent to SBSH power law </t>
    </r>
    <r>
      <rPr>
        <b/>
        <sz val="12"/>
        <rFont val="Calibri"/>
        <family val="2"/>
      </rPr>
      <t>(24)</t>
    </r>
    <r>
      <rPr>
        <sz val="12"/>
        <rFont val="Calibri"/>
        <family val="2"/>
      </rPr>
      <t>. For a 10</t>
    </r>
    <r>
      <rPr>
        <b/>
        <i/>
        <sz val="12"/>
        <rFont val="Calibri"/>
        <family val="2"/>
      </rPr>
      <t>M</t>
    </r>
    <r>
      <rPr>
        <vertAlign val="subscript"/>
        <sz val="12"/>
        <rFont val="Calibri"/>
        <family val="2"/>
      </rPr>
      <t>ʘ</t>
    </r>
    <r>
      <rPr>
        <sz val="12"/>
        <rFont val="Calibri"/>
        <family val="2"/>
      </rPr>
      <t xml:space="preserve"> black hole this is ~ 2.8×10</t>
    </r>
    <r>
      <rPr>
        <vertAlign val="superscript"/>
        <sz val="12"/>
        <rFont val="Calibri"/>
        <family val="2"/>
      </rPr>
      <t>-23</t>
    </r>
    <r>
      <rPr>
        <sz val="12"/>
        <rFont val="Calibri"/>
        <family val="2"/>
      </rPr>
      <t xml:space="preserve"> Joule ≈ 1.9×10</t>
    </r>
    <r>
      <rPr>
        <vertAlign val="superscript"/>
        <sz val="12"/>
        <rFont val="Calibri"/>
        <family val="2"/>
      </rPr>
      <t>-13</t>
    </r>
    <r>
      <rPr>
        <sz val="12"/>
        <rFont val="Calibri"/>
        <family val="2"/>
      </rPr>
      <t xml:space="preserve"> Atomic Mass Units… per year! Not a whole lot!</t>
    </r>
  </si>
  <si>
    <r>
      <rPr>
        <b/>
        <sz val="12"/>
        <rFont val="Calibri"/>
        <family val="2"/>
      </rPr>
      <t>Jakob Bekenstein</t>
    </r>
    <r>
      <rPr>
        <sz val="12"/>
        <rFont val="Calibri"/>
        <family val="2"/>
      </rPr>
      <t>, “</t>
    </r>
    <r>
      <rPr>
        <b/>
        <i/>
        <u/>
        <sz val="12"/>
        <color indexed="12"/>
        <rFont val="Calibri"/>
        <family val="2"/>
      </rPr>
      <t>Do We Understand Black Hole Entropy?</t>
    </r>
    <r>
      <rPr>
        <sz val="12"/>
        <rFont val="Calibri"/>
        <family val="2"/>
      </rPr>
      <t>”: Equation (1). Multiply by 10</t>
    </r>
    <r>
      <rPr>
        <vertAlign val="superscript"/>
        <sz val="12"/>
        <rFont val="Calibri"/>
        <family val="2"/>
      </rPr>
      <t>6</t>
    </r>
    <r>
      <rPr>
        <sz val="12"/>
        <rFont val="Calibri"/>
        <family val="2"/>
      </rPr>
      <t xml:space="preserve"> to get the value for </t>
    </r>
    <r>
      <rPr>
        <b/>
        <i/>
        <sz val="12"/>
        <rFont val="Calibri"/>
        <family val="2"/>
      </rPr>
      <t>πr</t>
    </r>
    <r>
      <rPr>
        <b/>
        <vertAlign val="subscript"/>
        <sz val="12"/>
        <rFont val="Calibri"/>
        <family val="2"/>
      </rPr>
      <t>H</t>
    </r>
    <r>
      <rPr>
        <vertAlign val="superscript"/>
        <sz val="12"/>
        <rFont val="Calibri"/>
        <family val="2"/>
      </rPr>
      <t>2</t>
    </r>
    <r>
      <rPr>
        <sz val="12"/>
        <rFont val="Calibri"/>
        <family val="2"/>
      </rPr>
      <t>/</t>
    </r>
    <r>
      <rPr>
        <b/>
        <i/>
        <sz val="12"/>
        <rFont val="Calibri"/>
        <family val="2"/>
      </rPr>
      <t>ћ</t>
    </r>
    <r>
      <rPr>
        <sz val="12"/>
        <rFont val="Calibri"/>
        <family val="2"/>
      </rPr>
      <t xml:space="preserve"> (Equivalent to</t>
    </r>
    <r>
      <rPr>
        <b/>
        <sz val="12"/>
        <rFont val="Calibri"/>
        <family val="2"/>
      </rPr>
      <t xml:space="preserve"> (30)</t>
    </r>
    <r>
      <rPr>
        <sz val="12"/>
        <rFont val="Calibri"/>
        <family val="2"/>
      </rPr>
      <t>).</t>
    </r>
  </si>
  <si>
    <r>
      <rPr>
        <b/>
        <i/>
        <u/>
        <sz val="12"/>
        <color indexed="12"/>
        <rFont val="Calibri"/>
        <family val="2"/>
      </rPr>
      <t>Scholarpedia (Bekenstein-Hawking entropy)</t>
    </r>
    <r>
      <rPr>
        <sz val="12"/>
        <rFont val="Calibri"/>
        <family val="2"/>
      </rPr>
      <t>, equation (1,1). (Equivalent to (</t>
    </r>
    <r>
      <rPr>
        <b/>
        <sz val="12"/>
        <rFont val="Calibri"/>
        <family val="2"/>
      </rPr>
      <t>38</t>
    </r>
    <r>
      <rPr>
        <sz val="12"/>
        <rFont val="Calibri"/>
        <family val="2"/>
      </rPr>
      <t>))</t>
    </r>
  </si>
  <si>
    <r>
      <rPr>
        <b/>
        <sz val="12"/>
        <rFont val="Calibri"/>
        <family val="2"/>
      </rPr>
      <t>V. Pancovic</t>
    </r>
    <r>
      <rPr>
        <sz val="12"/>
        <rFont val="Calibri"/>
        <family val="2"/>
      </rPr>
      <t xml:space="preserve"> </t>
    </r>
    <r>
      <rPr>
        <i/>
        <sz val="12"/>
        <rFont val="Calibri"/>
        <family val="2"/>
      </rPr>
      <t>et al</t>
    </r>
    <r>
      <rPr>
        <sz val="12"/>
        <rFont val="Calibri"/>
        <family val="2"/>
      </rPr>
      <t xml:space="preserve">, </t>
    </r>
    <r>
      <rPr>
        <b/>
        <i/>
        <u/>
        <sz val="12"/>
        <color indexed="12"/>
        <rFont val="Calibri"/>
        <family val="2"/>
      </rPr>
      <t>Bohr’s Semiclassical Model of the Black Hole Thermodynamics</t>
    </r>
    <r>
      <rPr>
        <sz val="12"/>
        <rFont val="Calibri"/>
        <family val="2"/>
      </rPr>
      <t xml:space="preserve">. Here </t>
    </r>
    <r>
      <rPr>
        <b/>
        <i/>
        <sz val="12"/>
        <rFont val="Calibri"/>
        <family val="2"/>
      </rPr>
      <t>G</t>
    </r>
    <r>
      <rPr>
        <sz val="12"/>
        <rFont val="Calibri"/>
        <family val="2"/>
      </rPr>
      <t xml:space="preserve"> has been thrown in as one extra term. </t>
    </r>
  </si>
  <si>
    <r>
      <rPr>
        <b/>
        <sz val="12"/>
        <rFont val="Calibri"/>
        <family val="2"/>
      </rPr>
      <t xml:space="preserve">Entropy </t>
    </r>
    <r>
      <rPr>
        <sz val="12"/>
        <rFont val="Calibri"/>
        <family val="2"/>
      </rPr>
      <t>(</t>
    </r>
    <r>
      <rPr>
        <b/>
        <i/>
        <u/>
        <sz val="12"/>
        <color indexed="12"/>
        <rFont val="Calibri"/>
        <family val="2"/>
      </rPr>
      <t>www.scholarpedia.org/article/Entropy</t>
    </r>
    <r>
      <rPr>
        <sz val="12"/>
        <rFont val="Calibri"/>
        <family val="2"/>
      </rPr>
      <t>).</t>
    </r>
  </si>
  <si>
    <r>
      <rPr>
        <b/>
        <sz val="12"/>
        <rFont val="Calibri"/>
        <family val="2"/>
      </rPr>
      <t>Jakob Bekenstein</t>
    </r>
    <r>
      <rPr>
        <sz val="12"/>
        <rFont val="Calibri"/>
        <family val="2"/>
      </rPr>
      <t>, “</t>
    </r>
    <r>
      <rPr>
        <b/>
        <i/>
        <u/>
        <sz val="12"/>
        <color indexed="12"/>
        <rFont val="Calibri"/>
        <family val="2"/>
      </rPr>
      <t>Do We Understand Black Hole Entropy?</t>
    </r>
    <r>
      <rPr>
        <sz val="12"/>
        <rFont val="Calibri"/>
        <family val="2"/>
      </rPr>
      <t xml:space="preserve">” </t>
    </r>
    <r>
      <rPr>
        <i/>
        <sz val="12"/>
        <rFont val="Calibri"/>
        <family val="2"/>
      </rPr>
      <t>Entanglement entropy</t>
    </r>
    <r>
      <rPr>
        <sz val="12"/>
        <rFont val="Calibri"/>
        <family val="2"/>
      </rPr>
      <t xml:space="preserve"> Eq. (14). (Equivalent to (</t>
    </r>
    <r>
      <rPr>
        <b/>
        <sz val="12"/>
        <rFont val="Calibri"/>
        <family val="2"/>
      </rPr>
      <t>26</t>
    </r>
    <r>
      <rPr>
        <sz val="12"/>
        <rFont val="Calibri"/>
        <family val="2"/>
      </rPr>
      <t>))</t>
    </r>
  </si>
  <si>
    <r>
      <rPr>
        <b/>
        <i/>
        <u/>
        <sz val="12"/>
        <color indexed="12"/>
        <rFont val="Calibri"/>
        <family val="2"/>
      </rPr>
      <t>Wikipedia (Black Hole Thermodynamics)</t>
    </r>
    <r>
      <rPr>
        <sz val="12"/>
        <rFont val="Calibri"/>
        <family val="2"/>
      </rPr>
      <t xml:space="preserve">, the Bekenstein–Hawking formula. This is the same formula as seen in </t>
    </r>
    <r>
      <rPr>
        <b/>
        <sz val="12"/>
        <rFont val="Calibri"/>
        <family val="2"/>
      </rPr>
      <t>(27)</t>
    </r>
    <r>
      <rPr>
        <sz val="12"/>
        <rFont val="Calibri"/>
        <family val="2"/>
      </rPr>
      <t xml:space="preserve">, multiplied by </t>
    </r>
    <r>
      <rPr>
        <b/>
        <i/>
        <sz val="12"/>
        <rFont val="Calibri"/>
        <family val="2"/>
      </rPr>
      <t>k</t>
    </r>
    <r>
      <rPr>
        <vertAlign val="subscript"/>
        <sz val="12"/>
        <rFont val="Calibri"/>
        <family val="2"/>
      </rPr>
      <t>B</t>
    </r>
    <r>
      <rPr>
        <sz val="12"/>
        <rFont val="Calibri"/>
        <family val="2"/>
      </rPr>
      <t xml:space="preserve"> (according to Bekenstein, </t>
    </r>
    <r>
      <rPr>
        <i/>
        <sz val="12"/>
        <rFont val="Calibri"/>
        <family val="2"/>
      </rPr>
      <t>“thermodynamic entropy”</t>
    </r>
    <r>
      <rPr>
        <sz val="12"/>
        <rFont val="Calibri"/>
        <family val="2"/>
      </rPr>
      <t>(?)).</t>
    </r>
  </si>
  <si>
    <r>
      <rPr>
        <b/>
        <i/>
        <u/>
        <sz val="12"/>
        <color indexed="12"/>
        <rFont val="Calibri"/>
        <family val="2"/>
      </rPr>
      <t>Wikipedia (Planck Units)</t>
    </r>
    <r>
      <rPr>
        <sz val="12"/>
        <rFont val="Calibri"/>
        <family val="2"/>
      </rPr>
      <t xml:space="preserve">. Also in </t>
    </r>
    <r>
      <rPr>
        <b/>
        <i/>
        <sz val="12"/>
        <rFont val="Calibri"/>
        <family val="2"/>
      </rPr>
      <t>The Road To Reality</t>
    </r>
    <r>
      <rPr>
        <sz val="12"/>
        <rFont val="Calibri"/>
        <family val="2"/>
      </rPr>
      <t xml:space="preserve">, </t>
    </r>
    <r>
      <rPr>
        <i/>
        <sz val="12"/>
        <rFont val="Calibri"/>
        <family val="2"/>
      </rPr>
      <t>27.10 Black hole entropy</t>
    </r>
    <r>
      <rPr>
        <sz val="12"/>
        <rFont val="Calibri"/>
        <family val="2"/>
      </rPr>
      <t xml:space="preserve"> (</t>
    </r>
    <r>
      <rPr>
        <b/>
        <sz val="12"/>
        <rFont val="Calibri"/>
        <family val="2"/>
      </rPr>
      <t>Roger Penrose</t>
    </r>
    <r>
      <rPr>
        <sz val="12"/>
        <rFont val="Calibri"/>
        <family val="2"/>
      </rPr>
      <t xml:space="preserve"> (2005))</t>
    </r>
  </si>
  <si>
    <t>David M. Harrison, University of Toronto, Department of Physics, Black Hole Thermodynamics.</t>
  </si>
  <si>
    <r>
      <t>Roger Penrose</t>
    </r>
    <r>
      <rPr>
        <sz val="12"/>
        <rFont val="Calibri"/>
        <family val="2"/>
      </rPr>
      <t xml:space="preserve"> (2005), </t>
    </r>
    <r>
      <rPr>
        <b/>
        <i/>
        <sz val="12"/>
        <rFont val="Calibri"/>
        <family val="2"/>
      </rPr>
      <t>The Road To Reality</t>
    </r>
    <r>
      <rPr>
        <b/>
        <sz val="12"/>
        <rFont val="Calibri"/>
        <family val="2"/>
      </rPr>
      <t xml:space="preserve"> </t>
    </r>
    <r>
      <rPr>
        <b/>
        <i/>
        <sz val="12"/>
        <rFont val="Calibri"/>
        <family val="2"/>
      </rPr>
      <t>(</t>
    </r>
    <r>
      <rPr>
        <i/>
        <sz val="12"/>
        <rFont val="Calibri"/>
        <family val="2"/>
      </rPr>
      <t>31.15 Strings and black hole entropy)</t>
    </r>
    <r>
      <rPr>
        <sz val="12"/>
        <rFont val="Calibri"/>
        <family val="2"/>
      </rPr>
      <t>.</t>
    </r>
  </si>
  <si>
    <r>
      <rPr>
        <b/>
        <sz val="12"/>
        <rFont val="Calibri"/>
        <family val="2"/>
      </rPr>
      <t>Chris Stoughton</t>
    </r>
    <r>
      <rPr>
        <sz val="12"/>
        <rFont val="Calibri"/>
        <family val="2"/>
      </rPr>
      <t>,</t>
    </r>
    <r>
      <rPr>
        <sz val="12"/>
        <color indexed="12"/>
        <rFont val="Calibri"/>
        <family val="2"/>
      </rPr>
      <t xml:space="preserve"> </t>
    </r>
    <r>
      <rPr>
        <b/>
        <i/>
        <u/>
        <sz val="12"/>
        <color indexed="12"/>
        <rFont val="Calibri"/>
        <family val="2"/>
      </rPr>
      <t>Cosmology Presentation</t>
    </r>
    <r>
      <rPr>
        <sz val="12"/>
        <rFont val="Calibri"/>
        <family val="2"/>
      </rPr>
      <t>, slide #60.</t>
    </r>
  </si>
  <si>
    <r>
      <rPr>
        <b/>
        <sz val="12"/>
        <rFont val="Calibri"/>
        <family val="2"/>
      </rPr>
      <t>Porcelli &amp; Scibona</t>
    </r>
    <r>
      <rPr>
        <sz val="12"/>
        <rFont val="Calibri"/>
        <family val="2"/>
      </rPr>
      <t>, “</t>
    </r>
    <r>
      <rPr>
        <b/>
        <i/>
        <u/>
        <sz val="12"/>
        <color indexed="12"/>
        <rFont val="Calibri"/>
        <family val="2"/>
      </rPr>
      <t>On BH’s thermodynamics and the entropic origin of gravity</t>
    </r>
    <r>
      <rPr>
        <sz val="12"/>
        <rFont val="Calibri"/>
        <family val="2"/>
      </rPr>
      <t>,”  (2012).</t>
    </r>
  </si>
  <si>
    <r>
      <rPr>
        <b/>
        <sz val="12"/>
        <rFont val="Calibri"/>
        <family val="2"/>
      </rPr>
      <t>Tamara Davis</t>
    </r>
    <r>
      <rPr>
        <sz val="12"/>
        <rFont val="Calibri"/>
        <family val="2"/>
      </rPr>
      <t xml:space="preserve"> </t>
    </r>
    <r>
      <rPr>
        <i/>
        <sz val="12"/>
        <rFont val="Calibri"/>
        <family val="2"/>
      </rPr>
      <t>et al</t>
    </r>
    <r>
      <rPr>
        <sz val="12"/>
        <rFont val="Calibri"/>
        <family val="2"/>
      </rPr>
      <t>, “</t>
    </r>
    <r>
      <rPr>
        <b/>
        <i/>
        <u/>
        <sz val="12"/>
        <color indexed="12"/>
        <rFont val="Calibri"/>
        <family val="2"/>
      </rPr>
      <t>Black hole versus cosmological horizon entropy</t>
    </r>
    <r>
      <rPr>
        <sz val="12"/>
        <rFont val="Calibri"/>
        <family val="2"/>
      </rPr>
      <t xml:space="preserve">,” Eq. (2). </t>
    </r>
  </si>
  <si>
    <r>
      <rPr>
        <b/>
        <sz val="12"/>
        <rFont val="Calibri"/>
        <family val="2"/>
      </rPr>
      <t xml:space="preserve">Roger Penrose </t>
    </r>
    <r>
      <rPr>
        <sz val="12"/>
        <rFont val="Calibri"/>
        <family val="2"/>
      </rPr>
      <t xml:space="preserve">(1989), </t>
    </r>
    <r>
      <rPr>
        <b/>
        <i/>
        <sz val="12"/>
        <rFont val="Calibri"/>
        <family val="2"/>
      </rPr>
      <t>The Emperor's New Mind</t>
    </r>
    <r>
      <rPr>
        <sz val="12"/>
        <rFont val="Calibri"/>
        <family val="2"/>
      </rPr>
      <t xml:space="preserve"> (page 341)</t>
    </r>
  </si>
  <si>
    <r>
      <rPr>
        <b/>
        <sz val="12"/>
        <rFont val="Calibri"/>
        <family val="2"/>
      </rPr>
      <t>Jim Wisniewski</t>
    </r>
    <r>
      <rPr>
        <sz val="12"/>
        <rFont val="Calibri"/>
        <family val="2"/>
      </rPr>
      <t>, “</t>
    </r>
    <r>
      <rPr>
        <b/>
        <i/>
        <u/>
        <sz val="12"/>
        <color indexed="12"/>
        <rFont val="Calibri"/>
        <family val="2"/>
      </rPr>
      <t>Hawking Radiation Calculator.</t>
    </r>
    <r>
      <rPr>
        <sz val="12"/>
        <rFont val="Calibri"/>
        <family val="2"/>
      </rPr>
      <t>”</t>
    </r>
  </si>
  <si>
    <r>
      <rPr>
        <b/>
        <i/>
        <u/>
        <sz val="12"/>
        <color indexed="12"/>
        <rFont val="Calibri"/>
        <family val="2"/>
      </rPr>
      <t>Scholarpedia (Bekenstein-Hawking entropy)</t>
    </r>
    <r>
      <rPr>
        <sz val="12"/>
        <rFont val="Calibri"/>
        <family val="2"/>
      </rPr>
      <t>, equation (1,2).  (Equivalent to (</t>
    </r>
    <r>
      <rPr>
        <b/>
        <sz val="12"/>
        <rFont val="Calibri"/>
        <family val="2"/>
      </rPr>
      <t>26</t>
    </r>
    <r>
      <rPr>
        <sz val="12"/>
        <rFont val="Calibri"/>
        <family val="2"/>
      </rPr>
      <t>))</t>
    </r>
  </si>
  <si>
    <r>
      <rPr>
        <b/>
        <sz val="12"/>
        <rFont val="Calibri"/>
        <family val="2"/>
      </rPr>
      <t>Roger Penrose</t>
    </r>
    <r>
      <rPr>
        <sz val="12"/>
        <rFont val="Calibri"/>
        <family val="2"/>
      </rPr>
      <t>,</t>
    </r>
    <r>
      <rPr>
        <i/>
        <sz val="12"/>
        <rFont val="Calibri"/>
        <family val="2"/>
      </rPr>
      <t xml:space="preserve"> Cycles of Time</t>
    </r>
    <r>
      <rPr>
        <sz val="12"/>
        <rFont val="Calibri"/>
        <family val="2"/>
      </rPr>
      <t xml:space="preserve"> (2010), p 179 (no explanation for the factor 10</t>
    </r>
    <r>
      <rPr>
        <vertAlign val="superscript"/>
        <sz val="12"/>
        <rFont val="Calibri"/>
        <family val="2"/>
      </rPr>
      <t>67</t>
    </r>
    <r>
      <rPr>
        <sz val="12"/>
        <rFont val="Calibri"/>
        <family val="2"/>
      </rPr>
      <t xml:space="preserve"> is given).</t>
    </r>
  </si>
  <si>
    <r>
      <rPr>
        <b/>
        <i/>
        <u/>
        <sz val="12"/>
        <color indexed="12"/>
        <rFont val="Calibri"/>
        <family val="2"/>
      </rPr>
      <t>Wikipedia, Hawking Radiation</t>
    </r>
    <r>
      <rPr>
        <sz val="12"/>
        <rFont val="Calibri"/>
        <family val="2"/>
      </rPr>
      <t>. The CMBR temperature (2.73 K) is 10</t>
    </r>
    <r>
      <rPr>
        <vertAlign val="superscript"/>
        <sz val="12"/>
        <rFont val="Calibri"/>
        <family val="2"/>
      </rPr>
      <t>31</t>
    </r>
    <r>
      <rPr>
        <sz val="12"/>
        <rFont val="Calibri"/>
        <family val="2"/>
      </rPr>
      <t xml:space="preserve"> times hotter than TH — the hole ought to absorb more than it radiates. (Is radiation possible? For “heat” to go from cold to hot seems to violate the Second Law o</t>
    </r>
  </si>
  <si>
    <r>
      <rPr>
        <sz val="12"/>
        <rFont val="Calibri"/>
        <family val="2"/>
      </rPr>
      <t xml:space="preserve">Computed out of curiosity only: The formula used does not take relativistic effects into account (See </t>
    </r>
    <r>
      <rPr>
        <b/>
        <sz val="12"/>
        <rFont val="Calibri"/>
        <family val="2"/>
      </rPr>
      <t>(41)</t>
    </r>
    <r>
      <rPr>
        <sz val="12"/>
        <rFont val="Calibri"/>
        <family val="2"/>
      </rPr>
      <t>).</t>
    </r>
  </si>
  <si>
    <r>
      <t xml:space="preserve">In all calculations below, </t>
    </r>
    <r>
      <rPr>
        <b/>
        <i/>
        <sz val="12"/>
        <color indexed="8"/>
        <rFont val="Calibri"/>
        <family val="2"/>
        <scheme val="minor"/>
      </rPr>
      <t>M</t>
    </r>
    <r>
      <rPr>
        <sz val="12"/>
        <color indexed="8"/>
        <rFont val="Calibri"/>
        <family val="2"/>
        <scheme val="minor"/>
      </rPr>
      <t xml:space="preserve"> = </t>
    </r>
    <r>
      <rPr>
        <b/>
        <i/>
        <sz val="12"/>
        <color indexed="8"/>
        <rFont val="Calibri"/>
        <family val="2"/>
        <scheme val="minor"/>
      </rPr>
      <t>M</t>
    </r>
    <r>
      <rPr>
        <b/>
        <vertAlign val="subscript"/>
        <sz val="12"/>
        <color indexed="8"/>
        <rFont val="Calibri"/>
        <family val="2"/>
        <scheme val="minor"/>
      </rPr>
      <t></t>
    </r>
  </si>
  <si>
    <t>Input</t>
  </si>
  <si>
    <t>Observations</t>
  </si>
  <si>
    <r>
      <rPr>
        <b/>
        <i/>
        <sz val="12"/>
        <color indexed="8"/>
        <rFont val="Calibri"/>
        <family val="2"/>
      </rPr>
      <t>M</t>
    </r>
    <r>
      <rPr>
        <i/>
        <vertAlign val="subscript"/>
        <sz val="12"/>
        <color indexed="8"/>
        <rFont val="Calibri"/>
        <family val="2"/>
      </rPr>
      <t>⨀</t>
    </r>
  </si>
  <si>
    <r>
      <t>M</t>
    </r>
    <r>
      <rPr>
        <b/>
        <i/>
        <vertAlign val="subscript"/>
        <sz val="12"/>
        <color rgb="FF000000"/>
        <rFont val="Wingdings 2"/>
        <family val="1"/>
        <charset val="2"/>
      </rPr>
      <t></t>
    </r>
  </si>
  <si>
    <r>
      <t>r</t>
    </r>
    <r>
      <rPr>
        <i/>
        <vertAlign val="subscript"/>
        <sz val="11"/>
        <color indexed="8"/>
        <rFont val="Calibri"/>
        <family val="2"/>
      </rPr>
      <t>H</t>
    </r>
  </si>
  <si>
    <r>
      <t>v</t>
    </r>
    <r>
      <rPr>
        <b/>
        <i/>
        <vertAlign val="subscript"/>
        <sz val="11"/>
        <color indexed="8"/>
        <rFont val="Calibri"/>
        <family val="2"/>
      </rPr>
      <t>e</t>
    </r>
  </si>
  <si>
    <r>
      <t>T</t>
    </r>
    <r>
      <rPr>
        <i/>
        <vertAlign val="subscript"/>
        <sz val="11"/>
        <color indexed="8"/>
        <rFont val="Calibri"/>
        <family val="2"/>
      </rPr>
      <t>BH</t>
    </r>
  </si>
  <si>
    <r>
      <t>T</t>
    </r>
    <r>
      <rPr>
        <i/>
        <vertAlign val="subscript"/>
        <sz val="11"/>
        <color indexed="8"/>
        <rFont val="Calibri"/>
        <family val="2"/>
      </rPr>
      <t>H</t>
    </r>
  </si>
  <si>
    <r>
      <t>P</t>
    </r>
    <r>
      <rPr>
        <i/>
        <vertAlign val="subscript"/>
        <sz val="11"/>
        <color indexed="8"/>
        <rFont val="Calibri"/>
        <family val="2"/>
      </rPr>
      <t>H</t>
    </r>
    <r>
      <rPr>
        <i/>
        <sz val="11"/>
        <color indexed="8"/>
        <rFont val="Calibri"/>
        <family val="2"/>
      </rPr>
      <t xml:space="preserve"> (</t>
    </r>
    <r>
      <rPr>
        <b/>
        <i/>
        <sz val="11"/>
        <color indexed="8"/>
        <rFont val="Calibri"/>
        <family val="2"/>
      </rPr>
      <t>L</t>
    </r>
    <r>
      <rPr>
        <i/>
        <vertAlign val="subscript"/>
        <sz val="11"/>
        <color indexed="8"/>
        <rFont val="Calibri"/>
        <family val="2"/>
      </rPr>
      <t>H</t>
    </r>
    <r>
      <rPr>
        <i/>
        <sz val="11"/>
        <color indexed="8"/>
        <rFont val="Calibri"/>
        <family val="2"/>
      </rPr>
      <t>)</t>
    </r>
  </si>
  <si>
    <r>
      <t>S</t>
    </r>
    <r>
      <rPr>
        <i/>
        <vertAlign val="subscript"/>
        <sz val="11"/>
        <color indexed="8"/>
        <rFont val="Calibri"/>
        <family val="2"/>
      </rPr>
      <t>BH</t>
    </r>
  </si>
  <si>
    <r>
      <t>t</t>
    </r>
    <r>
      <rPr>
        <i/>
        <vertAlign val="subscript"/>
        <sz val="11"/>
        <color indexed="8"/>
        <rFont val="Calibri"/>
        <family val="2"/>
      </rPr>
      <t>ev</t>
    </r>
  </si>
  <si>
    <r>
      <t>V</t>
    </r>
    <r>
      <rPr>
        <i/>
        <vertAlign val="subscript"/>
        <sz val="11"/>
        <color indexed="8"/>
        <rFont val="Calibri"/>
        <family val="2"/>
      </rPr>
      <t>C</t>
    </r>
  </si>
  <si>
    <r>
      <t>V</t>
    </r>
    <r>
      <rPr>
        <i/>
        <vertAlign val="subscript"/>
        <sz val="11"/>
        <color indexed="8"/>
        <rFont val="Calibri"/>
        <family val="2"/>
      </rPr>
      <t>R</t>
    </r>
  </si>
  <si>
    <r>
      <t>ρ</t>
    </r>
    <r>
      <rPr>
        <i/>
        <vertAlign val="subscript"/>
        <sz val="11"/>
        <color indexed="8"/>
        <rFont val="Calibri"/>
        <family val="2"/>
      </rPr>
      <t>H</t>
    </r>
  </si>
  <si>
    <r>
      <rPr>
        <b/>
        <sz val="12"/>
        <color indexed="8"/>
        <rFont val="Calibri"/>
        <family val="2"/>
        <scheme val="minor"/>
      </rPr>
      <t>ℓ</t>
    </r>
    <r>
      <rPr>
        <b/>
        <vertAlign val="subscript"/>
        <sz val="12"/>
        <color indexed="8"/>
        <rFont val="Calibri"/>
        <family val="2"/>
        <scheme val="minor"/>
      </rPr>
      <t>P</t>
    </r>
  </si>
  <si>
    <r>
      <rPr>
        <b/>
        <sz val="12"/>
        <rFont val="Calibri"/>
        <family val="2"/>
        <scheme val="minor"/>
      </rPr>
      <t>l</t>
    </r>
    <r>
      <rPr>
        <vertAlign val="subscript"/>
        <sz val="12"/>
        <rFont val="Calibri"/>
        <family val="2"/>
        <scheme val="minor"/>
      </rPr>
      <t>P</t>
    </r>
  </si>
  <si>
    <r>
      <t>(</t>
    </r>
    <r>
      <rPr>
        <b/>
        <sz val="12"/>
        <color indexed="8"/>
        <rFont val="Calibri"/>
        <family val="2"/>
        <scheme val="minor"/>
      </rPr>
      <t>ћG</t>
    </r>
    <r>
      <rPr>
        <sz val="12"/>
        <color indexed="8"/>
        <rFont val="Calibri"/>
        <family val="2"/>
        <scheme val="minor"/>
      </rPr>
      <t>/c3)</t>
    </r>
    <r>
      <rPr>
        <vertAlign val="superscript"/>
        <sz val="12"/>
        <color indexed="8"/>
        <rFont val="Calibri"/>
        <family val="2"/>
        <scheme val="minor"/>
      </rPr>
      <t>0.5</t>
    </r>
  </si>
  <si>
    <r>
      <rPr>
        <b/>
        <sz val="12"/>
        <rFont val="Calibri"/>
        <family val="2"/>
        <scheme val="minor"/>
      </rPr>
      <t>m</t>
    </r>
    <r>
      <rPr>
        <vertAlign val="subscript"/>
        <sz val="12"/>
        <rFont val="Calibri"/>
        <family val="2"/>
        <scheme val="minor"/>
      </rPr>
      <t>P</t>
    </r>
  </si>
  <si>
    <r>
      <t>(</t>
    </r>
    <r>
      <rPr>
        <b/>
        <sz val="12"/>
        <rFont val="Calibri"/>
        <family val="2"/>
        <scheme val="minor"/>
      </rPr>
      <t>ћc</t>
    </r>
    <r>
      <rPr>
        <sz val="12"/>
        <rFont val="Calibri"/>
        <family val="2"/>
        <scheme val="minor"/>
      </rPr>
      <t>/</t>
    </r>
    <r>
      <rPr>
        <b/>
        <sz val="12"/>
        <rFont val="Calibri"/>
        <family val="2"/>
        <scheme val="minor"/>
      </rPr>
      <t>G</t>
    </r>
    <r>
      <rPr>
        <sz val="12"/>
        <rFont val="Calibri"/>
        <family val="2"/>
        <scheme val="minor"/>
      </rPr>
      <t>)</t>
    </r>
    <r>
      <rPr>
        <vertAlign val="superscript"/>
        <sz val="12"/>
        <rFont val="Calibri"/>
        <family val="2"/>
        <scheme val="minor"/>
      </rPr>
      <t>0.5</t>
    </r>
  </si>
  <si>
    <r>
      <rPr>
        <b/>
        <sz val="12"/>
        <rFont val="Calibri"/>
        <family val="2"/>
        <scheme val="minor"/>
      </rPr>
      <t>t</t>
    </r>
    <r>
      <rPr>
        <vertAlign val="subscript"/>
        <sz val="12"/>
        <rFont val="Calibri"/>
        <family val="2"/>
        <scheme val="minor"/>
      </rPr>
      <t>P</t>
    </r>
  </si>
  <si>
    <r>
      <rPr>
        <b/>
        <sz val="12"/>
        <rFont val="Calibri"/>
        <family val="2"/>
        <scheme val="minor"/>
      </rPr>
      <t>l</t>
    </r>
    <r>
      <rPr>
        <vertAlign val="subscript"/>
        <sz val="12"/>
        <rFont val="Calibri"/>
        <family val="2"/>
        <scheme val="minor"/>
      </rPr>
      <t>P</t>
    </r>
    <r>
      <rPr>
        <sz val="12"/>
        <rFont val="Calibri"/>
        <family val="2"/>
        <scheme val="minor"/>
      </rPr>
      <t>/</t>
    </r>
    <r>
      <rPr>
        <b/>
        <sz val="12"/>
        <rFont val="Calibri"/>
        <family val="2"/>
        <scheme val="minor"/>
      </rPr>
      <t>c</t>
    </r>
  </si>
  <si>
    <r>
      <rPr>
        <b/>
        <sz val="12"/>
        <rFont val="Calibri"/>
        <family val="2"/>
        <scheme val="minor"/>
      </rPr>
      <t>q</t>
    </r>
    <r>
      <rPr>
        <vertAlign val="subscript"/>
        <sz val="12"/>
        <rFont val="Calibri"/>
        <family val="2"/>
        <scheme val="minor"/>
      </rPr>
      <t>P</t>
    </r>
  </si>
  <si>
    <r>
      <t>(4</t>
    </r>
    <r>
      <rPr>
        <b/>
        <sz val="12"/>
        <rFont val="Calibri"/>
        <family val="2"/>
        <scheme val="minor"/>
      </rPr>
      <t>πє</t>
    </r>
    <r>
      <rPr>
        <vertAlign val="subscript"/>
        <sz val="12"/>
        <rFont val="Calibri"/>
        <family val="2"/>
        <scheme val="minor"/>
      </rPr>
      <t>0</t>
    </r>
    <r>
      <rPr>
        <b/>
        <sz val="12"/>
        <rFont val="Calibri"/>
        <family val="2"/>
        <scheme val="minor"/>
      </rPr>
      <t>ћc</t>
    </r>
    <r>
      <rPr>
        <sz val="12"/>
        <rFont val="Calibri"/>
        <family val="2"/>
        <scheme val="minor"/>
      </rPr>
      <t>)</t>
    </r>
    <r>
      <rPr>
        <vertAlign val="superscript"/>
        <sz val="12"/>
        <rFont val="Calibri"/>
        <family val="2"/>
        <scheme val="minor"/>
      </rPr>
      <t>0.5</t>
    </r>
  </si>
  <si>
    <r>
      <rPr>
        <b/>
        <sz val="12"/>
        <rFont val="Calibri"/>
        <family val="2"/>
        <scheme val="minor"/>
      </rPr>
      <t>T</t>
    </r>
    <r>
      <rPr>
        <vertAlign val="subscript"/>
        <sz val="12"/>
        <rFont val="Calibri"/>
        <family val="2"/>
        <scheme val="minor"/>
      </rPr>
      <t>P</t>
    </r>
  </si>
  <si>
    <r>
      <rPr>
        <b/>
        <sz val="12"/>
        <rFont val="Calibri"/>
        <family val="2"/>
        <scheme val="minor"/>
      </rPr>
      <t>m</t>
    </r>
    <r>
      <rPr>
        <vertAlign val="subscript"/>
        <sz val="12"/>
        <rFont val="Calibri"/>
        <family val="2"/>
        <scheme val="minor"/>
      </rPr>
      <t>P</t>
    </r>
    <r>
      <rPr>
        <b/>
        <sz val="12"/>
        <rFont val="Calibri"/>
        <family val="2"/>
        <scheme val="minor"/>
      </rPr>
      <t>c</t>
    </r>
    <r>
      <rPr>
        <vertAlign val="superscript"/>
        <sz val="12"/>
        <rFont val="Calibri"/>
        <family val="2"/>
        <scheme val="minor"/>
      </rPr>
      <t>2</t>
    </r>
    <r>
      <rPr>
        <sz val="12"/>
        <rFont val="Calibri"/>
        <family val="2"/>
        <scheme val="minor"/>
      </rPr>
      <t>/</t>
    </r>
    <r>
      <rPr>
        <b/>
        <sz val="12"/>
        <rFont val="Calibri"/>
        <family val="2"/>
        <scheme val="minor"/>
      </rPr>
      <t>k</t>
    </r>
    <r>
      <rPr>
        <vertAlign val="subscript"/>
        <sz val="12"/>
        <rFont val="Calibri"/>
        <family val="2"/>
        <scheme val="minor"/>
      </rPr>
      <t>B</t>
    </r>
  </si>
  <si>
    <r>
      <t>2</t>
    </r>
    <r>
      <rPr>
        <b/>
        <i/>
        <sz val="11"/>
        <color indexed="8"/>
        <rFont val="Calibri"/>
        <family val="2"/>
      </rPr>
      <t>GM</t>
    </r>
    <r>
      <rPr>
        <i/>
        <sz val="11"/>
        <color indexed="8"/>
        <rFont val="Calibri"/>
        <family val="2"/>
      </rPr>
      <t>/</t>
    </r>
    <r>
      <rPr>
        <b/>
        <i/>
        <sz val="11"/>
        <color indexed="8"/>
        <rFont val="Calibri"/>
        <family val="2"/>
      </rPr>
      <t>c</t>
    </r>
    <r>
      <rPr>
        <i/>
        <vertAlign val="superscript"/>
        <sz val="11"/>
        <color indexed="8"/>
        <rFont val="Calibri"/>
        <family val="2"/>
      </rPr>
      <t>2</t>
    </r>
  </si>
  <si>
    <r>
      <rPr>
        <b/>
        <i/>
        <sz val="11"/>
        <color indexed="8"/>
        <rFont val="Calibri"/>
        <family val="2"/>
      </rPr>
      <t>4πr</t>
    </r>
    <r>
      <rPr>
        <i/>
        <vertAlign val="subscript"/>
        <sz val="11"/>
        <color indexed="8"/>
        <rFont val="Calibri"/>
        <family val="2"/>
      </rPr>
      <t>H</t>
    </r>
    <r>
      <rPr>
        <i/>
        <vertAlign val="superscript"/>
        <sz val="11"/>
        <color indexed="8"/>
        <rFont val="Calibri"/>
        <family val="2"/>
      </rPr>
      <t>2</t>
    </r>
  </si>
  <si>
    <r>
      <rPr>
        <b/>
        <i/>
        <sz val="11"/>
        <color indexed="8"/>
        <rFont val="Calibri"/>
        <family val="2"/>
      </rPr>
      <t>M</t>
    </r>
    <r>
      <rPr>
        <i/>
        <vertAlign val="superscript"/>
        <sz val="11"/>
        <color indexed="8"/>
        <rFont val="Calibri"/>
        <family val="2"/>
      </rPr>
      <t>2</t>
    </r>
    <r>
      <rPr>
        <i/>
        <sz val="11"/>
        <color indexed="8"/>
        <rFont val="Calibri"/>
        <family val="2"/>
      </rPr>
      <t>(16</t>
    </r>
    <r>
      <rPr>
        <b/>
        <i/>
        <sz val="11"/>
        <color indexed="8"/>
        <rFont val="Calibri"/>
        <family val="2"/>
      </rPr>
      <t>πG</t>
    </r>
    <r>
      <rPr>
        <i/>
        <vertAlign val="superscript"/>
        <sz val="11"/>
        <color indexed="8"/>
        <rFont val="Calibri"/>
        <family val="2"/>
      </rPr>
      <t>2</t>
    </r>
    <r>
      <rPr>
        <i/>
        <sz val="11"/>
        <color indexed="8"/>
        <rFont val="Calibri"/>
        <family val="2"/>
      </rPr>
      <t>/</t>
    </r>
    <r>
      <rPr>
        <b/>
        <i/>
        <sz val="11"/>
        <color indexed="8"/>
        <rFont val="Calibri"/>
        <family val="2"/>
      </rPr>
      <t>c</t>
    </r>
    <r>
      <rPr>
        <i/>
        <vertAlign val="superscript"/>
        <sz val="11"/>
        <color indexed="8"/>
        <rFont val="Calibri"/>
        <family val="2"/>
      </rPr>
      <t>4</t>
    </r>
    <r>
      <rPr>
        <i/>
        <sz val="11"/>
        <color indexed="8"/>
        <rFont val="Calibri"/>
        <family val="2"/>
      </rPr>
      <t>)</t>
    </r>
  </si>
  <si>
    <r>
      <t>4</t>
    </r>
    <r>
      <rPr>
        <b/>
        <i/>
        <sz val="11"/>
        <color indexed="8"/>
        <rFont val="Calibri"/>
        <family val="2"/>
      </rPr>
      <t>π</t>
    </r>
    <r>
      <rPr>
        <i/>
        <sz val="11"/>
        <color indexed="8"/>
        <rFont val="Calibri"/>
        <family val="2"/>
      </rPr>
      <t>(2</t>
    </r>
    <r>
      <rPr>
        <b/>
        <i/>
        <sz val="11"/>
        <color indexed="8"/>
        <rFont val="Calibri"/>
        <family val="2"/>
      </rPr>
      <t>GM</t>
    </r>
    <r>
      <rPr>
        <i/>
        <sz val="11"/>
        <color indexed="8"/>
        <rFont val="Calibri"/>
        <family val="2"/>
      </rPr>
      <t>/</t>
    </r>
    <r>
      <rPr>
        <b/>
        <i/>
        <sz val="11"/>
        <color indexed="8"/>
        <rFont val="Calibri"/>
        <family val="2"/>
      </rPr>
      <t>c</t>
    </r>
    <r>
      <rPr>
        <i/>
        <vertAlign val="superscript"/>
        <sz val="11"/>
        <color indexed="8"/>
        <rFont val="Calibri"/>
        <family val="2"/>
      </rPr>
      <t>2</t>
    </r>
    <r>
      <rPr>
        <i/>
        <sz val="11"/>
        <color indexed="8"/>
        <rFont val="Calibri"/>
        <family val="2"/>
      </rPr>
      <t>)</t>
    </r>
    <r>
      <rPr>
        <i/>
        <vertAlign val="superscript"/>
        <sz val="11"/>
        <color indexed="8"/>
        <rFont val="Calibri"/>
        <family val="2"/>
      </rPr>
      <t>2</t>
    </r>
  </si>
  <si>
    <r>
      <t>16</t>
    </r>
    <r>
      <rPr>
        <b/>
        <i/>
        <sz val="11"/>
        <color indexed="8"/>
        <rFont val="Calibri"/>
        <family val="2"/>
      </rPr>
      <t>π</t>
    </r>
    <r>
      <rPr>
        <i/>
        <sz val="11"/>
        <color indexed="8"/>
        <rFont val="Calibri"/>
        <family val="2"/>
      </rPr>
      <t>(</t>
    </r>
    <r>
      <rPr>
        <b/>
        <i/>
        <sz val="11"/>
        <color indexed="8"/>
        <rFont val="Calibri"/>
        <family val="2"/>
      </rPr>
      <t>GM</t>
    </r>
    <r>
      <rPr>
        <i/>
        <sz val="11"/>
        <color indexed="8"/>
        <rFont val="Calibri"/>
        <family val="2"/>
      </rPr>
      <t>/</t>
    </r>
    <r>
      <rPr>
        <b/>
        <i/>
        <sz val="11"/>
        <color indexed="8"/>
        <rFont val="Calibri"/>
        <family val="2"/>
      </rPr>
      <t>c</t>
    </r>
    <r>
      <rPr>
        <i/>
        <vertAlign val="superscript"/>
        <sz val="11"/>
        <color indexed="8"/>
        <rFont val="Calibri"/>
        <family val="2"/>
      </rPr>
      <t>2</t>
    </r>
    <r>
      <rPr>
        <i/>
        <sz val="11"/>
        <color indexed="8"/>
        <rFont val="Calibri"/>
        <family val="2"/>
      </rPr>
      <t>)</t>
    </r>
    <r>
      <rPr>
        <i/>
        <vertAlign val="superscript"/>
        <sz val="11"/>
        <color indexed="8"/>
        <rFont val="Calibri"/>
        <family val="2"/>
      </rPr>
      <t>2</t>
    </r>
  </si>
  <si>
    <r>
      <rPr>
        <b/>
        <i/>
        <sz val="11"/>
        <color indexed="8"/>
        <rFont val="Calibri"/>
        <family val="2"/>
      </rPr>
      <t>GM</t>
    </r>
    <r>
      <rPr>
        <i/>
        <sz val="11"/>
        <color indexed="8"/>
        <rFont val="Calibri"/>
        <family val="2"/>
      </rPr>
      <t>/</t>
    </r>
    <r>
      <rPr>
        <b/>
        <i/>
        <sz val="11"/>
        <color indexed="8"/>
        <rFont val="Calibri"/>
        <family val="2"/>
      </rPr>
      <t>r</t>
    </r>
    <r>
      <rPr>
        <i/>
        <vertAlign val="subscript"/>
        <sz val="11"/>
        <color indexed="8"/>
        <rFont val="Calibri"/>
        <family val="2"/>
      </rPr>
      <t>H</t>
    </r>
    <r>
      <rPr>
        <i/>
        <vertAlign val="superscript"/>
        <sz val="11"/>
        <color indexed="8"/>
        <rFont val="Calibri"/>
        <family val="2"/>
      </rPr>
      <t>2</t>
    </r>
  </si>
  <si>
    <r>
      <rPr>
        <b/>
        <i/>
        <sz val="11"/>
        <color indexed="8"/>
        <rFont val="Calibri"/>
        <family val="2"/>
      </rPr>
      <t>c</t>
    </r>
    <r>
      <rPr>
        <i/>
        <vertAlign val="superscript"/>
        <sz val="11"/>
        <color indexed="8"/>
        <rFont val="Calibri"/>
        <family val="2"/>
      </rPr>
      <t>4</t>
    </r>
    <r>
      <rPr>
        <i/>
        <sz val="11"/>
        <color indexed="8"/>
        <rFont val="Calibri"/>
        <family val="2"/>
      </rPr>
      <t>/4</t>
    </r>
    <r>
      <rPr>
        <b/>
        <i/>
        <sz val="11"/>
        <color indexed="8"/>
        <rFont val="Calibri"/>
        <family val="2"/>
      </rPr>
      <t>GM</t>
    </r>
  </si>
  <si>
    <r>
      <t>(</t>
    </r>
    <r>
      <rPr>
        <b/>
        <i/>
        <sz val="11"/>
        <color indexed="8"/>
        <rFont val="Calibri"/>
        <family val="2"/>
      </rPr>
      <t xml:space="preserve">к </t>
    </r>
    <r>
      <rPr>
        <i/>
        <sz val="11"/>
        <color indexed="8"/>
        <rFont val="Calibri"/>
        <family val="2"/>
      </rPr>
      <t>in natural units)</t>
    </r>
  </si>
  <si>
    <r>
      <t>(2</t>
    </r>
    <r>
      <rPr>
        <b/>
        <i/>
        <sz val="11"/>
        <color indexed="8"/>
        <rFont val="Calibri"/>
        <family val="2"/>
      </rPr>
      <t>GM</t>
    </r>
    <r>
      <rPr>
        <i/>
        <sz val="11"/>
        <color indexed="8"/>
        <rFont val="Calibri"/>
        <family val="2"/>
      </rPr>
      <t>/</t>
    </r>
    <r>
      <rPr>
        <b/>
        <i/>
        <sz val="11"/>
        <color indexed="8"/>
        <rFont val="Calibri"/>
        <family val="2"/>
      </rPr>
      <t>r</t>
    </r>
    <r>
      <rPr>
        <i/>
        <vertAlign val="subscript"/>
        <sz val="11"/>
        <color indexed="8"/>
        <rFont val="Calibri"/>
        <family val="2"/>
      </rPr>
      <t>H</t>
    </r>
    <r>
      <rPr>
        <i/>
        <sz val="11"/>
        <color indexed="8"/>
        <rFont val="Calibri"/>
        <family val="2"/>
      </rPr>
      <t>)</t>
    </r>
    <r>
      <rPr>
        <i/>
        <vertAlign val="superscript"/>
        <sz val="11"/>
        <color indexed="8"/>
        <rFont val="Calibri"/>
        <family val="2"/>
      </rPr>
      <t>0.5</t>
    </r>
  </si>
  <si>
    <r>
      <t>10</t>
    </r>
    <r>
      <rPr>
        <i/>
        <vertAlign val="superscript"/>
        <sz val="11"/>
        <color indexed="8"/>
        <rFont val="Calibri"/>
        <family val="2"/>
      </rPr>
      <t>26</t>
    </r>
    <r>
      <rPr>
        <b/>
        <i/>
        <sz val="11"/>
        <color indexed="8"/>
        <rFont val="Calibri"/>
        <family val="2"/>
      </rPr>
      <t>M</t>
    </r>
    <r>
      <rPr>
        <i/>
        <vertAlign val="superscript"/>
        <sz val="11"/>
        <color indexed="8"/>
        <rFont val="Calibri"/>
        <family val="2"/>
      </rPr>
      <t>–1</t>
    </r>
  </si>
  <si>
    <r>
      <t>(</t>
    </r>
    <r>
      <rPr>
        <b/>
        <i/>
        <sz val="11"/>
        <color indexed="8"/>
        <rFont val="Calibri"/>
        <family val="2"/>
      </rPr>
      <t>M</t>
    </r>
    <r>
      <rPr>
        <i/>
        <vertAlign val="subscript"/>
        <sz val="11"/>
        <color indexed="8"/>
        <rFont val="Calibri"/>
        <family val="2"/>
      </rPr>
      <t>⨀</t>
    </r>
    <r>
      <rPr>
        <i/>
        <sz val="11"/>
        <color indexed="8"/>
        <rFont val="Calibri"/>
        <family val="2"/>
      </rPr>
      <t>/</t>
    </r>
    <r>
      <rPr>
        <b/>
        <i/>
        <sz val="11"/>
        <color indexed="8"/>
        <rFont val="Calibri"/>
        <family val="2"/>
      </rPr>
      <t>M</t>
    </r>
    <r>
      <rPr>
        <i/>
        <sz val="11"/>
        <color indexed="8"/>
        <rFont val="Calibri"/>
        <family val="2"/>
      </rPr>
      <t>)×10</t>
    </r>
    <r>
      <rPr>
        <i/>
        <vertAlign val="superscript"/>
        <sz val="11"/>
        <color indexed="8"/>
        <rFont val="Calibri"/>
        <family val="2"/>
      </rPr>
      <t>–6</t>
    </r>
  </si>
  <si>
    <r>
      <t>(</t>
    </r>
    <r>
      <rPr>
        <b/>
        <i/>
        <sz val="11"/>
        <color indexed="8"/>
        <rFont val="Calibri"/>
        <family val="2"/>
      </rPr>
      <t>GMћ</t>
    </r>
    <r>
      <rPr>
        <i/>
        <sz val="11"/>
        <color indexed="8"/>
        <rFont val="Calibri"/>
        <family val="2"/>
      </rPr>
      <t>)/(</t>
    </r>
    <r>
      <rPr>
        <b/>
        <i/>
        <sz val="11"/>
        <color indexed="8"/>
        <rFont val="Calibri"/>
        <family val="2"/>
      </rPr>
      <t>r</t>
    </r>
    <r>
      <rPr>
        <i/>
        <vertAlign val="subscript"/>
        <sz val="11"/>
        <color indexed="8"/>
        <rFont val="Calibri"/>
        <family val="2"/>
      </rPr>
      <t>H</t>
    </r>
    <r>
      <rPr>
        <i/>
        <vertAlign val="superscript"/>
        <sz val="11"/>
        <color indexed="8"/>
        <rFont val="Calibri"/>
        <family val="2"/>
      </rPr>
      <t>2</t>
    </r>
    <r>
      <rPr>
        <b/>
        <i/>
        <sz val="11"/>
        <color indexed="8"/>
        <rFont val="Calibri"/>
        <family val="2"/>
      </rPr>
      <t>k</t>
    </r>
    <r>
      <rPr>
        <i/>
        <vertAlign val="subscript"/>
        <sz val="11"/>
        <color indexed="8"/>
        <rFont val="Calibri"/>
        <family val="2"/>
      </rPr>
      <t>B</t>
    </r>
    <r>
      <rPr>
        <b/>
        <i/>
        <sz val="11"/>
        <color indexed="8"/>
        <rFont val="Calibri"/>
        <family val="2"/>
      </rPr>
      <t>c</t>
    </r>
    <r>
      <rPr>
        <i/>
        <sz val="11"/>
        <color indexed="8"/>
        <rFont val="Calibri"/>
        <family val="2"/>
      </rPr>
      <t>)</t>
    </r>
  </si>
  <si>
    <r>
      <t>(</t>
    </r>
    <r>
      <rPr>
        <b/>
        <i/>
        <sz val="11"/>
        <color indexed="8"/>
        <rFont val="Calibri"/>
        <family val="2"/>
      </rPr>
      <t>c</t>
    </r>
    <r>
      <rPr>
        <i/>
        <vertAlign val="superscript"/>
        <sz val="11"/>
        <color indexed="8"/>
        <rFont val="Calibri"/>
        <family val="2"/>
      </rPr>
      <t>3</t>
    </r>
    <r>
      <rPr>
        <b/>
        <i/>
        <sz val="11"/>
        <color indexed="8"/>
        <rFont val="Calibri"/>
        <family val="2"/>
      </rPr>
      <t>ћ</t>
    </r>
    <r>
      <rPr>
        <i/>
        <sz val="11"/>
        <color indexed="8"/>
        <rFont val="Calibri"/>
        <family val="2"/>
      </rPr>
      <t>)/(4</t>
    </r>
    <r>
      <rPr>
        <b/>
        <i/>
        <sz val="11"/>
        <color indexed="8"/>
        <rFont val="Calibri"/>
        <family val="2"/>
      </rPr>
      <t>k</t>
    </r>
    <r>
      <rPr>
        <i/>
        <vertAlign val="subscript"/>
        <sz val="11"/>
        <color indexed="8"/>
        <rFont val="Calibri"/>
        <family val="2"/>
      </rPr>
      <t>B</t>
    </r>
    <r>
      <rPr>
        <b/>
        <i/>
        <sz val="11"/>
        <color indexed="8"/>
        <rFont val="Calibri"/>
        <family val="2"/>
      </rPr>
      <t>GM</t>
    </r>
    <r>
      <rPr>
        <i/>
        <sz val="11"/>
        <color indexed="8"/>
        <rFont val="Calibri"/>
        <family val="2"/>
      </rPr>
      <t>)</t>
    </r>
  </si>
  <si>
    <r>
      <t>6×10</t>
    </r>
    <r>
      <rPr>
        <i/>
        <vertAlign val="superscript"/>
        <sz val="11"/>
        <color indexed="8"/>
        <rFont val="Calibri"/>
        <family val="2"/>
      </rPr>
      <t>-8</t>
    </r>
    <r>
      <rPr>
        <i/>
        <sz val="11"/>
        <color indexed="8"/>
        <rFont val="Calibri"/>
        <family val="2"/>
      </rPr>
      <t>/</t>
    </r>
    <r>
      <rPr>
        <b/>
        <i/>
        <sz val="11"/>
        <color indexed="8"/>
        <rFont val="Calibri"/>
        <family val="2"/>
      </rPr>
      <t>&lt;C5&gt;</t>
    </r>
  </si>
  <si>
    <r>
      <rPr>
        <b/>
        <i/>
        <sz val="11"/>
        <color indexed="8"/>
        <rFont val="Calibri"/>
        <family val="2"/>
      </rPr>
      <t>ћc</t>
    </r>
    <r>
      <rPr>
        <i/>
        <vertAlign val="superscript"/>
        <sz val="11"/>
        <color indexed="8"/>
        <rFont val="Calibri"/>
        <family val="2"/>
      </rPr>
      <t>3</t>
    </r>
    <r>
      <rPr>
        <i/>
        <sz val="11"/>
        <color indexed="8"/>
        <rFont val="Calibri"/>
        <family val="2"/>
      </rPr>
      <t>/(8</t>
    </r>
    <r>
      <rPr>
        <b/>
        <i/>
        <sz val="11"/>
        <color indexed="8"/>
        <rFont val="Calibri"/>
        <family val="2"/>
      </rPr>
      <t>πGMk</t>
    </r>
    <r>
      <rPr>
        <i/>
        <vertAlign val="subscript"/>
        <sz val="11"/>
        <color indexed="8"/>
        <rFont val="Calibri"/>
        <family val="2"/>
      </rPr>
      <t>B</t>
    </r>
    <r>
      <rPr>
        <i/>
        <sz val="11"/>
        <color indexed="8"/>
        <rFont val="Calibri"/>
        <family val="2"/>
      </rPr>
      <t>)</t>
    </r>
  </si>
  <si>
    <r>
      <rPr>
        <b/>
        <i/>
        <sz val="12"/>
        <color indexed="8"/>
        <rFont val="Calibri"/>
        <family val="2"/>
      </rPr>
      <t>ћк</t>
    </r>
    <r>
      <rPr>
        <i/>
        <sz val="12"/>
        <color indexed="8"/>
        <rFont val="Calibri"/>
        <family val="2"/>
      </rPr>
      <t>/(2</t>
    </r>
    <r>
      <rPr>
        <b/>
        <i/>
        <sz val="12"/>
        <color indexed="8"/>
        <rFont val="Calibri"/>
        <family val="2"/>
      </rPr>
      <t>πck</t>
    </r>
    <r>
      <rPr>
        <i/>
        <vertAlign val="subscript"/>
        <sz val="12"/>
        <color indexed="8"/>
        <rFont val="Calibri"/>
        <family val="2"/>
      </rPr>
      <t>B</t>
    </r>
    <r>
      <rPr>
        <i/>
        <sz val="12"/>
        <color indexed="8"/>
        <rFont val="Calibri"/>
        <family val="2"/>
      </rPr>
      <t>)</t>
    </r>
  </si>
  <si>
    <r>
      <t>1/</t>
    </r>
    <r>
      <rPr>
        <b/>
        <i/>
        <sz val="11"/>
        <color indexed="8"/>
        <rFont val="Calibri"/>
        <family val="2"/>
      </rPr>
      <t>M</t>
    </r>
    <r>
      <rPr>
        <i/>
        <sz val="11"/>
        <color indexed="8"/>
        <rFont val="Calibri"/>
        <family val="2"/>
      </rPr>
      <t>(</t>
    </r>
    <r>
      <rPr>
        <b/>
        <i/>
        <sz val="11"/>
        <color indexed="8"/>
        <rFont val="Calibri"/>
        <family val="2"/>
      </rPr>
      <t>ћc</t>
    </r>
    <r>
      <rPr>
        <i/>
        <vertAlign val="superscript"/>
        <sz val="11"/>
        <color indexed="8"/>
        <rFont val="Calibri"/>
        <family val="2"/>
      </rPr>
      <t>3</t>
    </r>
    <r>
      <rPr>
        <i/>
        <sz val="11"/>
        <color indexed="8"/>
        <rFont val="Calibri"/>
        <family val="2"/>
      </rPr>
      <t>/(8</t>
    </r>
    <r>
      <rPr>
        <b/>
        <i/>
        <sz val="11"/>
        <color indexed="8"/>
        <rFont val="Calibri"/>
        <family val="2"/>
      </rPr>
      <t>πG</t>
    </r>
    <r>
      <rPr>
        <i/>
        <sz val="11"/>
        <color indexed="8"/>
        <rFont val="Calibri"/>
        <family val="2"/>
      </rPr>
      <t>))</t>
    </r>
  </si>
  <si>
    <r>
      <rPr>
        <b/>
        <i/>
        <sz val="11"/>
        <color indexed="8"/>
        <rFont val="Calibri"/>
        <family val="2"/>
      </rPr>
      <t>ћк</t>
    </r>
    <r>
      <rPr>
        <i/>
        <sz val="11"/>
        <color indexed="8"/>
        <rFont val="Calibri"/>
        <family val="2"/>
      </rPr>
      <t>/(2</t>
    </r>
    <r>
      <rPr>
        <b/>
        <i/>
        <sz val="11"/>
        <color indexed="8"/>
        <rFont val="Calibri"/>
        <family val="2"/>
      </rPr>
      <t>π</t>
    </r>
    <r>
      <rPr>
        <i/>
        <sz val="11"/>
        <color indexed="8"/>
        <rFont val="Calibri"/>
        <family val="2"/>
      </rPr>
      <t>)</t>
    </r>
  </si>
  <si>
    <r>
      <t>1/(4</t>
    </r>
    <r>
      <rPr>
        <b/>
        <i/>
        <sz val="11"/>
        <color indexed="8"/>
        <rFont val="Calibri"/>
        <family val="2"/>
      </rPr>
      <t>π</t>
    </r>
    <r>
      <rPr>
        <i/>
        <sz val="11"/>
        <color indexed="8"/>
        <rFont val="Calibri"/>
        <family val="2"/>
      </rPr>
      <t>)/</t>
    </r>
    <r>
      <rPr>
        <b/>
        <i/>
        <sz val="11"/>
        <color indexed="8"/>
        <rFont val="Calibri"/>
        <family val="2"/>
      </rPr>
      <t>M</t>
    </r>
  </si>
  <si>
    <r>
      <t>1/(8</t>
    </r>
    <r>
      <rPr>
        <b/>
        <i/>
        <sz val="11"/>
        <color indexed="8"/>
        <rFont val="Calibri"/>
        <family val="2"/>
      </rPr>
      <t>πM</t>
    </r>
    <r>
      <rPr>
        <i/>
        <sz val="11"/>
        <color indexed="8"/>
        <rFont val="Calibri"/>
        <family val="2"/>
      </rPr>
      <t>)</t>
    </r>
  </si>
  <si>
    <r>
      <rPr>
        <b/>
        <i/>
        <sz val="11"/>
        <color indexed="8"/>
        <rFont val="Calibri"/>
        <family val="2"/>
      </rPr>
      <t>к</t>
    </r>
    <r>
      <rPr>
        <i/>
        <sz val="11"/>
        <color indexed="8"/>
        <rFont val="Calibri"/>
        <family val="2"/>
      </rPr>
      <t>/2</t>
    </r>
    <r>
      <rPr>
        <b/>
        <i/>
        <sz val="11"/>
        <color indexed="8"/>
        <rFont val="Calibri"/>
        <family val="2"/>
      </rPr>
      <t>π</t>
    </r>
    <r>
      <rPr>
        <i/>
        <sz val="11"/>
        <color indexed="8"/>
        <rFont val="Calibri"/>
        <family val="2"/>
      </rPr>
      <t xml:space="preserve"> [ 1/(4</t>
    </r>
    <r>
      <rPr>
        <b/>
        <i/>
        <sz val="11"/>
        <color indexed="8"/>
        <rFont val="Calibri"/>
        <family val="2"/>
      </rPr>
      <t>M</t>
    </r>
    <r>
      <rPr>
        <i/>
        <sz val="11"/>
        <color indexed="8"/>
        <rFont val="Calibri"/>
        <family val="2"/>
      </rPr>
      <t>/(2</t>
    </r>
    <r>
      <rPr>
        <b/>
        <i/>
        <sz val="11"/>
        <color indexed="8"/>
        <rFont val="Calibri"/>
        <family val="2"/>
      </rPr>
      <t>π</t>
    </r>
    <r>
      <rPr>
        <i/>
        <sz val="11"/>
        <color indexed="8"/>
        <rFont val="Calibri"/>
        <family val="2"/>
      </rPr>
      <t xml:space="preserve">)) ]  </t>
    </r>
  </si>
  <si>
    <r>
      <t>(</t>
    </r>
    <r>
      <rPr>
        <b/>
        <i/>
        <sz val="11"/>
        <color indexed="8"/>
        <rFont val="Calibri"/>
        <family val="2"/>
      </rPr>
      <t>ћ</t>
    </r>
    <r>
      <rPr>
        <i/>
        <sz val="11"/>
        <color indexed="8"/>
        <rFont val="Calibri"/>
        <family val="2"/>
      </rPr>
      <t>/(4π</t>
    </r>
    <r>
      <rPr>
        <i/>
        <vertAlign val="superscript"/>
        <sz val="11"/>
        <color indexed="8"/>
        <rFont val="Calibri"/>
        <family val="2"/>
      </rPr>
      <t>2</t>
    </r>
    <r>
      <rPr>
        <i/>
        <sz val="11"/>
        <color indexed="8"/>
        <rFont val="Calibri"/>
        <family val="2"/>
      </rPr>
      <t>*</t>
    </r>
    <r>
      <rPr>
        <b/>
        <i/>
        <sz val="11"/>
        <color indexed="8"/>
        <rFont val="Calibri"/>
        <family val="2"/>
      </rPr>
      <t>k</t>
    </r>
    <r>
      <rPr>
        <i/>
        <vertAlign val="subscript"/>
        <sz val="11"/>
        <color indexed="8"/>
        <rFont val="Calibri"/>
        <family val="2"/>
      </rPr>
      <t>B</t>
    </r>
    <r>
      <rPr>
        <i/>
        <sz val="11"/>
        <color indexed="8"/>
        <rFont val="Calibri"/>
        <family val="2"/>
      </rPr>
      <t>*</t>
    </r>
    <r>
      <rPr>
        <b/>
        <i/>
        <sz val="11"/>
        <color indexed="8"/>
        <rFont val="Calibri"/>
        <family val="2"/>
      </rPr>
      <t>c</t>
    </r>
    <r>
      <rPr>
        <i/>
        <sz val="11"/>
        <color indexed="8"/>
        <rFont val="Calibri"/>
        <family val="2"/>
      </rPr>
      <t>))/</t>
    </r>
    <r>
      <rPr>
        <b/>
        <i/>
        <sz val="11"/>
        <color indexed="8"/>
        <rFont val="Calibri"/>
        <family val="2"/>
      </rPr>
      <t>к</t>
    </r>
  </si>
  <si>
    <r>
      <t xml:space="preserve"> </t>
    </r>
    <r>
      <rPr>
        <b/>
        <i/>
        <sz val="11"/>
        <color indexed="8"/>
        <rFont val="Calibri"/>
        <family val="2"/>
      </rPr>
      <t>ћ</t>
    </r>
    <r>
      <rPr>
        <i/>
        <sz val="11"/>
        <color indexed="8"/>
        <rFont val="Calibri"/>
        <family val="2"/>
      </rPr>
      <t>/(8</t>
    </r>
    <r>
      <rPr>
        <b/>
        <i/>
        <sz val="11"/>
        <color indexed="8"/>
        <rFont val="Calibri"/>
        <family val="2"/>
      </rPr>
      <t>πM</t>
    </r>
    <r>
      <rPr>
        <i/>
        <sz val="11"/>
        <color indexed="8"/>
        <rFont val="Calibri"/>
        <family val="2"/>
      </rPr>
      <t>)</t>
    </r>
  </si>
  <si>
    <r>
      <rPr>
        <b/>
        <i/>
        <sz val="11"/>
        <color indexed="8"/>
        <rFont val="Calibri"/>
        <family val="2"/>
      </rPr>
      <t>T</t>
    </r>
    <r>
      <rPr>
        <i/>
        <vertAlign val="subscript"/>
        <sz val="11"/>
        <color indexed="8"/>
        <rFont val="Calibri"/>
        <family val="2"/>
      </rPr>
      <t>BH</t>
    </r>
    <r>
      <rPr>
        <b/>
        <i/>
        <sz val="11"/>
        <color indexed="8"/>
        <rFont val="Calibri"/>
        <family val="2"/>
      </rPr>
      <t>·k</t>
    </r>
    <r>
      <rPr>
        <i/>
        <vertAlign val="subscript"/>
        <sz val="11"/>
        <color indexed="8"/>
        <rFont val="Calibri"/>
        <family val="2"/>
      </rPr>
      <t>B</t>
    </r>
  </si>
  <si>
    <r>
      <rPr>
        <b/>
        <i/>
        <sz val="11"/>
        <color indexed="8"/>
        <rFont val="Calibri"/>
        <family val="2"/>
      </rPr>
      <t>ћc</t>
    </r>
    <r>
      <rPr>
        <i/>
        <sz val="11"/>
        <color indexed="8"/>
        <rFont val="Calibri"/>
        <family val="2"/>
      </rPr>
      <t>/(4</t>
    </r>
    <r>
      <rPr>
        <b/>
        <i/>
        <sz val="11"/>
        <color indexed="8"/>
        <rFont val="Calibri"/>
        <family val="2"/>
      </rPr>
      <t>πr</t>
    </r>
    <r>
      <rPr>
        <i/>
        <vertAlign val="subscript"/>
        <sz val="11"/>
        <color indexed="8"/>
        <rFont val="Calibri"/>
        <family val="2"/>
      </rPr>
      <t>H</t>
    </r>
    <r>
      <rPr>
        <i/>
        <sz val="11"/>
        <color indexed="8"/>
        <rFont val="Calibri"/>
        <family val="2"/>
      </rPr>
      <t>)</t>
    </r>
  </si>
  <si>
    <r>
      <rPr>
        <b/>
        <i/>
        <sz val="11"/>
        <color indexed="8"/>
        <rFont val="Calibri"/>
        <family val="2"/>
      </rPr>
      <t>ћc</t>
    </r>
    <r>
      <rPr>
        <i/>
        <vertAlign val="superscript"/>
        <sz val="11"/>
        <color indexed="8"/>
        <rFont val="Calibri"/>
        <family val="2"/>
      </rPr>
      <t>6</t>
    </r>
    <r>
      <rPr>
        <i/>
        <sz val="11"/>
        <color indexed="8"/>
        <rFont val="Calibri"/>
        <family val="2"/>
      </rPr>
      <t>/(</t>
    </r>
    <r>
      <rPr>
        <i/>
        <sz val="11"/>
        <color indexed="10"/>
        <rFont val="Calibri"/>
        <family val="2"/>
      </rPr>
      <t>15360</t>
    </r>
    <r>
      <rPr>
        <b/>
        <i/>
        <sz val="11"/>
        <color indexed="8"/>
        <rFont val="Calibri"/>
        <family val="2"/>
      </rPr>
      <t>πG</t>
    </r>
    <r>
      <rPr>
        <i/>
        <vertAlign val="superscript"/>
        <sz val="11"/>
        <color indexed="8"/>
        <rFont val="Calibri"/>
        <family val="2"/>
      </rPr>
      <t>2</t>
    </r>
    <r>
      <rPr>
        <b/>
        <i/>
        <sz val="11"/>
        <color indexed="8"/>
        <rFont val="Calibri"/>
        <family val="2"/>
      </rPr>
      <t>M</t>
    </r>
    <r>
      <rPr>
        <i/>
        <vertAlign val="superscript"/>
        <sz val="11"/>
        <color indexed="8"/>
        <rFont val="Calibri"/>
        <family val="2"/>
      </rPr>
      <t>2</t>
    </r>
    <r>
      <rPr>
        <i/>
        <sz val="11"/>
        <color indexed="8"/>
        <rFont val="Calibri"/>
        <family val="2"/>
      </rPr>
      <t>)</t>
    </r>
  </si>
  <si>
    <r>
      <t>1/</t>
    </r>
    <r>
      <rPr>
        <b/>
        <i/>
        <sz val="11"/>
        <color indexed="8"/>
        <rFont val="Calibri"/>
        <family val="2"/>
      </rPr>
      <t>M</t>
    </r>
    <r>
      <rPr>
        <i/>
        <vertAlign val="superscript"/>
        <sz val="11"/>
        <color indexed="8"/>
        <rFont val="Calibri"/>
        <family val="2"/>
      </rPr>
      <t>2</t>
    </r>
    <r>
      <rPr>
        <b/>
        <i/>
        <sz val="11"/>
        <color indexed="8"/>
        <rFont val="Calibri"/>
        <family val="2"/>
      </rPr>
      <t>·</t>
    </r>
    <r>
      <rPr>
        <i/>
        <sz val="11"/>
        <color indexed="8"/>
        <rFont val="Calibri"/>
        <family val="2"/>
      </rPr>
      <t>(</t>
    </r>
    <r>
      <rPr>
        <b/>
        <i/>
        <sz val="11"/>
        <color indexed="8"/>
        <rFont val="Calibri"/>
        <family val="2"/>
      </rPr>
      <t>ћc</t>
    </r>
    <r>
      <rPr>
        <i/>
        <vertAlign val="superscript"/>
        <sz val="11"/>
        <color indexed="8"/>
        <rFont val="Calibri"/>
        <family val="2"/>
      </rPr>
      <t>6</t>
    </r>
    <r>
      <rPr>
        <i/>
        <sz val="11"/>
        <color indexed="8"/>
        <rFont val="Calibri"/>
        <family val="2"/>
      </rPr>
      <t>/(</t>
    </r>
    <r>
      <rPr>
        <i/>
        <sz val="11"/>
        <color indexed="10"/>
        <rFont val="Calibri"/>
        <family val="2"/>
      </rPr>
      <t>15360</t>
    </r>
    <r>
      <rPr>
        <b/>
        <i/>
        <sz val="11"/>
        <color indexed="8"/>
        <rFont val="Calibri"/>
        <family val="2"/>
      </rPr>
      <t>πG</t>
    </r>
    <r>
      <rPr>
        <i/>
        <vertAlign val="superscript"/>
        <sz val="11"/>
        <color indexed="8"/>
        <rFont val="Calibri"/>
        <family val="2"/>
      </rPr>
      <t>2</t>
    </r>
    <r>
      <rPr>
        <i/>
        <sz val="11"/>
        <color indexed="8"/>
        <rFont val="Calibri"/>
        <family val="2"/>
      </rPr>
      <t>))</t>
    </r>
  </si>
  <si>
    <r>
      <t>(</t>
    </r>
    <r>
      <rPr>
        <b/>
        <i/>
        <sz val="11"/>
        <color indexed="8"/>
        <rFont val="Calibri"/>
        <family val="2"/>
      </rPr>
      <t>c</t>
    </r>
    <r>
      <rPr>
        <i/>
        <vertAlign val="superscript"/>
        <sz val="11"/>
        <color indexed="8"/>
        <rFont val="Calibri"/>
        <family val="2"/>
      </rPr>
      <t>3</t>
    </r>
    <r>
      <rPr>
        <b/>
        <i/>
        <sz val="11"/>
        <color indexed="8"/>
        <rFont val="Calibri"/>
        <family val="2"/>
      </rPr>
      <t>k</t>
    </r>
    <r>
      <rPr>
        <i/>
        <vertAlign val="subscript"/>
        <sz val="11"/>
        <color indexed="8"/>
        <rFont val="Calibri"/>
        <family val="2"/>
      </rPr>
      <t>B</t>
    </r>
    <r>
      <rPr>
        <i/>
        <sz val="11"/>
        <color indexed="8"/>
        <rFont val="Calibri"/>
        <family val="2"/>
      </rPr>
      <t>)/(4</t>
    </r>
    <r>
      <rPr>
        <b/>
        <i/>
        <sz val="11"/>
        <color indexed="8"/>
        <rFont val="Calibri"/>
        <family val="2"/>
      </rPr>
      <t>Gћ</t>
    </r>
    <r>
      <rPr>
        <i/>
        <sz val="11"/>
        <color indexed="8"/>
        <rFont val="Calibri"/>
        <family val="2"/>
      </rPr>
      <t>)</t>
    </r>
    <r>
      <rPr>
        <b/>
        <i/>
        <sz val="11"/>
        <color indexed="8"/>
        <rFont val="Calibri"/>
        <family val="2"/>
      </rPr>
      <t>A</t>
    </r>
  </si>
  <si>
    <r>
      <rPr>
        <b/>
        <i/>
        <sz val="11"/>
        <color indexed="8"/>
        <rFont val="Calibri"/>
        <family val="2"/>
      </rPr>
      <t>A</t>
    </r>
    <r>
      <rPr>
        <i/>
        <sz val="11"/>
        <color indexed="8"/>
        <rFont val="Calibri"/>
        <family val="2"/>
      </rPr>
      <t>/(4</t>
    </r>
    <r>
      <rPr>
        <b/>
        <i/>
        <sz val="11"/>
        <color indexed="8"/>
        <rFont val="Calibri"/>
        <family val="2"/>
      </rPr>
      <t>ћ</t>
    </r>
    <r>
      <rPr>
        <i/>
        <sz val="11"/>
        <color indexed="8"/>
        <rFont val="Calibri"/>
        <family val="2"/>
      </rPr>
      <t>)</t>
    </r>
  </si>
  <si>
    <r>
      <t xml:space="preserve"> </t>
    </r>
    <r>
      <rPr>
        <b/>
        <i/>
        <sz val="11"/>
        <color indexed="8"/>
        <rFont val="Calibri"/>
        <family val="2"/>
      </rPr>
      <t>πr</t>
    </r>
    <r>
      <rPr>
        <i/>
        <vertAlign val="subscript"/>
        <sz val="11"/>
        <color indexed="8"/>
        <rFont val="Calibri"/>
        <family val="2"/>
      </rPr>
      <t>H</t>
    </r>
    <r>
      <rPr>
        <i/>
        <vertAlign val="superscript"/>
        <sz val="11"/>
        <color indexed="8"/>
        <rFont val="Calibri"/>
        <family val="2"/>
      </rPr>
      <t>2</t>
    </r>
    <r>
      <rPr>
        <i/>
        <sz val="11"/>
        <color indexed="8"/>
        <rFont val="Calibri"/>
        <family val="2"/>
      </rPr>
      <t>/</t>
    </r>
    <r>
      <rPr>
        <b/>
        <i/>
        <sz val="11"/>
        <color indexed="8"/>
        <rFont val="Calibri"/>
        <family val="2"/>
      </rPr>
      <t>ћ</t>
    </r>
  </si>
  <si>
    <r>
      <t>(</t>
    </r>
    <r>
      <rPr>
        <b/>
        <i/>
        <sz val="11"/>
        <color indexed="8"/>
        <rFont val="Calibri"/>
        <family val="2"/>
      </rPr>
      <t>k</t>
    </r>
    <r>
      <rPr>
        <i/>
        <vertAlign val="subscript"/>
        <sz val="11"/>
        <color indexed="8"/>
        <rFont val="Calibri"/>
        <family val="2"/>
      </rPr>
      <t>B</t>
    </r>
    <r>
      <rPr>
        <b/>
        <i/>
        <sz val="11"/>
        <color indexed="8"/>
        <rFont val="Calibri"/>
        <family val="2"/>
      </rPr>
      <t>c</t>
    </r>
    <r>
      <rPr>
        <i/>
        <vertAlign val="superscript"/>
        <sz val="11"/>
        <color indexed="8"/>
        <rFont val="Calibri"/>
        <family val="2"/>
      </rPr>
      <t>3</t>
    </r>
    <r>
      <rPr>
        <i/>
        <sz val="11"/>
        <color indexed="8"/>
        <rFont val="Calibri"/>
        <family val="2"/>
      </rPr>
      <t>/(4</t>
    </r>
    <r>
      <rPr>
        <b/>
        <i/>
        <sz val="11"/>
        <color indexed="8"/>
        <rFont val="Calibri"/>
        <family val="2"/>
      </rPr>
      <t>ћ</t>
    </r>
    <r>
      <rPr>
        <i/>
        <sz val="11"/>
        <color indexed="8"/>
        <rFont val="Calibri"/>
        <family val="2"/>
      </rPr>
      <t>))</t>
    </r>
    <r>
      <rPr>
        <b/>
        <i/>
        <sz val="11"/>
        <color indexed="8"/>
        <rFont val="Calibri"/>
        <family val="2"/>
      </rPr>
      <t>A</t>
    </r>
  </si>
  <si>
    <r>
      <rPr>
        <b/>
        <i/>
        <sz val="11"/>
        <color indexed="8"/>
        <rFont val="Calibri"/>
        <family val="2"/>
      </rPr>
      <t>A</t>
    </r>
    <r>
      <rPr>
        <i/>
        <sz val="11"/>
        <color indexed="8"/>
        <rFont val="Calibri"/>
        <family val="2"/>
      </rPr>
      <t>/(4</t>
    </r>
    <r>
      <rPr>
        <b/>
        <i/>
        <sz val="11"/>
        <color indexed="8"/>
        <rFont val="Calibri"/>
        <family val="2"/>
      </rPr>
      <t>ћG</t>
    </r>
    <r>
      <rPr>
        <i/>
        <sz val="11"/>
        <color indexed="8"/>
        <rFont val="Calibri"/>
        <family val="2"/>
      </rPr>
      <t>)</t>
    </r>
  </si>
  <si>
    <r>
      <rPr>
        <b/>
        <i/>
        <sz val="11"/>
        <color indexed="8"/>
        <rFont val="Calibri"/>
        <family val="2"/>
      </rPr>
      <t>k</t>
    </r>
    <r>
      <rPr>
        <i/>
        <vertAlign val="subscript"/>
        <sz val="11"/>
        <color indexed="8"/>
        <rFont val="Calibri"/>
        <family val="2"/>
      </rPr>
      <t>B</t>
    </r>
    <r>
      <rPr>
        <b/>
        <i/>
        <sz val="11"/>
        <color indexed="8"/>
        <rFont val="Calibri"/>
        <family val="2"/>
      </rPr>
      <t>A</t>
    </r>
    <r>
      <rPr>
        <i/>
        <sz val="11"/>
        <color indexed="8"/>
        <rFont val="Calibri"/>
        <family val="2"/>
      </rPr>
      <t>/(4</t>
    </r>
    <r>
      <rPr>
        <b/>
        <i/>
        <sz val="11"/>
        <color indexed="8"/>
        <rFont val="Calibri"/>
        <family val="2"/>
      </rPr>
      <t>ℓ</t>
    </r>
    <r>
      <rPr>
        <b/>
        <i/>
        <vertAlign val="subscript"/>
        <sz val="11"/>
        <color indexed="8"/>
        <rFont val="Calibri"/>
        <family val="2"/>
      </rPr>
      <t>P</t>
    </r>
    <r>
      <rPr>
        <i/>
        <vertAlign val="superscript"/>
        <sz val="11"/>
        <color indexed="8"/>
        <rFont val="Calibri"/>
        <family val="2"/>
      </rPr>
      <t>2</t>
    </r>
    <r>
      <rPr>
        <i/>
        <sz val="11"/>
        <color indexed="8"/>
        <rFont val="Calibri"/>
        <family val="2"/>
      </rPr>
      <t>)</t>
    </r>
  </si>
  <si>
    <r>
      <rPr>
        <b/>
        <i/>
        <sz val="11"/>
        <color indexed="8"/>
        <rFont val="Calibri"/>
        <family val="2"/>
      </rPr>
      <t>Ak</t>
    </r>
    <r>
      <rPr>
        <i/>
        <vertAlign val="subscript"/>
        <sz val="11"/>
        <color indexed="8"/>
        <rFont val="Calibri"/>
        <family val="2"/>
      </rPr>
      <t>B</t>
    </r>
    <r>
      <rPr>
        <b/>
        <i/>
        <sz val="11"/>
        <color indexed="8"/>
        <rFont val="Calibri"/>
        <family val="2"/>
      </rPr>
      <t>c</t>
    </r>
    <r>
      <rPr>
        <i/>
        <vertAlign val="superscript"/>
        <sz val="11"/>
        <color indexed="8"/>
        <rFont val="Calibri"/>
        <family val="2"/>
      </rPr>
      <t>3</t>
    </r>
    <r>
      <rPr>
        <i/>
        <sz val="11"/>
        <color indexed="8"/>
        <rFont val="Calibri"/>
        <family val="2"/>
      </rPr>
      <t>/(4</t>
    </r>
    <r>
      <rPr>
        <b/>
        <i/>
        <sz val="11"/>
        <color indexed="8"/>
        <rFont val="Calibri"/>
        <family val="2"/>
      </rPr>
      <t>Gћ</t>
    </r>
    <r>
      <rPr>
        <i/>
        <sz val="11"/>
        <color indexed="8"/>
        <rFont val="Calibri"/>
        <family val="2"/>
      </rPr>
      <t>)</t>
    </r>
  </si>
  <si>
    <r>
      <t>4</t>
    </r>
    <r>
      <rPr>
        <b/>
        <i/>
        <sz val="11"/>
        <color indexed="8"/>
        <rFont val="Calibri"/>
        <family val="2"/>
      </rPr>
      <t>πGk</t>
    </r>
    <r>
      <rPr>
        <i/>
        <vertAlign val="subscript"/>
        <sz val="11"/>
        <color indexed="8"/>
        <rFont val="Calibri"/>
        <family val="2"/>
      </rPr>
      <t>B</t>
    </r>
    <r>
      <rPr>
        <b/>
        <i/>
        <sz val="11"/>
        <color indexed="8"/>
        <rFont val="Calibri"/>
        <family val="2"/>
      </rPr>
      <t>M</t>
    </r>
    <r>
      <rPr>
        <i/>
        <vertAlign val="superscript"/>
        <sz val="11"/>
        <color indexed="8"/>
        <rFont val="Calibri"/>
        <family val="2"/>
      </rPr>
      <t>2</t>
    </r>
    <r>
      <rPr>
        <i/>
        <sz val="11"/>
        <color indexed="8"/>
        <rFont val="Calibri"/>
        <family val="2"/>
      </rPr>
      <t>/(</t>
    </r>
    <r>
      <rPr>
        <b/>
        <i/>
        <sz val="11"/>
        <color indexed="8"/>
        <rFont val="Calibri"/>
        <family val="2"/>
      </rPr>
      <t>ћc</t>
    </r>
    <r>
      <rPr>
        <i/>
        <sz val="11"/>
        <color indexed="8"/>
        <rFont val="Calibri"/>
        <family val="2"/>
      </rPr>
      <t>)</t>
    </r>
  </si>
  <si>
    <r>
      <t>1/4</t>
    </r>
    <r>
      <rPr>
        <b/>
        <i/>
        <sz val="12"/>
        <color indexed="8"/>
        <rFont val="Calibri"/>
        <family val="2"/>
      </rPr>
      <t>A</t>
    </r>
    <r>
      <rPr>
        <i/>
        <sz val="12"/>
        <color indexed="8"/>
        <rFont val="Calibri"/>
        <family val="2"/>
      </rPr>
      <t>×</t>
    </r>
    <r>
      <rPr>
        <b/>
        <i/>
        <sz val="12"/>
        <color indexed="8"/>
        <rFont val="Calibri"/>
        <family val="2"/>
      </rPr>
      <t>k</t>
    </r>
    <r>
      <rPr>
        <i/>
        <vertAlign val="subscript"/>
        <sz val="12"/>
        <color indexed="8"/>
        <rFont val="Calibri"/>
        <family val="2"/>
      </rPr>
      <t>B</t>
    </r>
    <r>
      <rPr>
        <b/>
        <i/>
        <sz val="12"/>
        <color indexed="8"/>
        <rFont val="Calibri"/>
        <family val="2"/>
      </rPr>
      <t>c</t>
    </r>
    <r>
      <rPr>
        <i/>
        <vertAlign val="superscript"/>
        <sz val="12"/>
        <color indexed="8"/>
        <rFont val="Calibri"/>
        <family val="2"/>
      </rPr>
      <t>3</t>
    </r>
    <r>
      <rPr>
        <i/>
        <sz val="12"/>
        <color indexed="8"/>
        <rFont val="Calibri"/>
        <family val="2"/>
      </rPr>
      <t>/</t>
    </r>
    <r>
      <rPr>
        <b/>
        <i/>
        <sz val="12"/>
        <color indexed="8"/>
        <rFont val="Calibri"/>
        <family val="2"/>
      </rPr>
      <t>Gћ</t>
    </r>
  </si>
  <si>
    <r>
      <t>(</t>
    </r>
    <r>
      <rPr>
        <b/>
        <i/>
        <sz val="12"/>
        <color indexed="8"/>
        <rFont val="Calibri"/>
        <family val="2"/>
      </rPr>
      <t>πAk</t>
    </r>
    <r>
      <rPr>
        <i/>
        <vertAlign val="subscript"/>
        <sz val="12"/>
        <color indexed="8"/>
        <rFont val="Calibri"/>
        <family val="2"/>
      </rPr>
      <t>B</t>
    </r>
    <r>
      <rPr>
        <b/>
        <i/>
        <sz val="12"/>
        <color indexed="8"/>
        <rFont val="Calibri"/>
        <family val="2"/>
      </rPr>
      <t>c</t>
    </r>
    <r>
      <rPr>
        <i/>
        <vertAlign val="superscript"/>
        <sz val="12"/>
        <color indexed="8"/>
        <rFont val="Calibri"/>
        <family val="2"/>
      </rPr>
      <t>3</t>
    </r>
    <r>
      <rPr>
        <i/>
        <sz val="12"/>
        <color indexed="8"/>
        <rFont val="Calibri"/>
        <family val="2"/>
      </rPr>
      <t>)/(2</t>
    </r>
    <r>
      <rPr>
        <b/>
        <i/>
        <sz val="12"/>
        <color indexed="8"/>
        <rFont val="Calibri"/>
        <family val="2"/>
      </rPr>
      <t>hG</t>
    </r>
    <r>
      <rPr>
        <i/>
        <sz val="12"/>
        <color indexed="8"/>
        <rFont val="Calibri"/>
        <family val="2"/>
      </rPr>
      <t>)</t>
    </r>
  </si>
  <si>
    <r>
      <rPr>
        <b/>
        <i/>
        <sz val="11"/>
        <color indexed="8"/>
        <rFont val="Calibri"/>
        <family val="2"/>
      </rPr>
      <t>k</t>
    </r>
    <r>
      <rPr>
        <i/>
        <vertAlign val="subscript"/>
        <sz val="11"/>
        <color indexed="8"/>
        <rFont val="Calibri"/>
        <family val="2"/>
      </rPr>
      <t>B</t>
    </r>
    <r>
      <rPr>
        <i/>
        <sz val="11"/>
        <color indexed="8"/>
        <rFont val="Calibri"/>
        <family val="2"/>
      </rPr>
      <t>(</t>
    </r>
    <r>
      <rPr>
        <b/>
        <i/>
        <sz val="11"/>
        <color indexed="8"/>
        <rFont val="Calibri"/>
        <family val="2"/>
      </rPr>
      <t>c</t>
    </r>
    <r>
      <rPr>
        <i/>
        <vertAlign val="superscript"/>
        <sz val="11"/>
        <color indexed="8"/>
        <rFont val="Calibri"/>
        <family val="2"/>
      </rPr>
      <t>3</t>
    </r>
    <r>
      <rPr>
        <i/>
        <sz val="11"/>
        <color indexed="8"/>
        <rFont val="Calibri"/>
        <family val="2"/>
      </rPr>
      <t>/4</t>
    </r>
    <r>
      <rPr>
        <b/>
        <i/>
        <sz val="11"/>
        <color indexed="8"/>
        <rFont val="Calibri"/>
        <family val="2"/>
      </rPr>
      <t>Gћ</t>
    </r>
    <r>
      <rPr>
        <i/>
        <sz val="11"/>
        <color indexed="8"/>
        <rFont val="Calibri"/>
        <family val="2"/>
      </rPr>
      <t>)</t>
    </r>
    <r>
      <rPr>
        <b/>
        <i/>
        <sz val="11"/>
        <color indexed="8"/>
        <rFont val="Calibri"/>
        <family val="2"/>
      </rPr>
      <t>·A</t>
    </r>
    <r>
      <rPr>
        <i/>
        <sz val="11"/>
        <color indexed="8"/>
        <rFont val="Calibri"/>
        <family val="2"/>
      </rPr>
      <t>(</t>
    </r>
    <r>
      <rPr>
        <b/>
        <i/>
        <sz val="11"/>
        <color indexed="8"/>
        <rFont val="Calibri"/>
        <family val="2"/>
      </rPr>
      <t>Gh</t>
    </r>
    <r>
      <rPr>
        <i/>
        <sz val="11"/>
        <color indexed="8"/>
        <rFont val="Calibri"/>
        <family val="2"/>
      </rPr>
      <t>/</t>
    </r>
    <r>
      <rPr>
        <b/>
        <i/>
        <sz val="11"/>
        <color indexed="8"/>
        <rFont val="Calibri"/>
        <family val="2"/>
      </rPr>
      <t>c</t>
    </r>
    <r>
      <rPr>
        <i/>
        <vertAlign val="superscript"/>
        <sz val="11"/>
        <color indexed="8"/>
        <rFont val="Calibri"/>
        <family val="2"/>
      </rPr>
      <t>3</t>
    </r>
    <r>
      <rPr>
        <b/>
        <i/>
        <sz val="11"/>
        <color indexed="8"/>
        <rFont val="Calibri"/>
        <family val="2"/>
      </rPr>
      <t>ℓ</t>
    </r>
    <r>
      <rPr>
        <i/>
        <vertAlign val="subscript"/>
        <sz val="11"/>
        <color indexed="8"/>
        <rFont val="Calibri"/>
        <family val="2"/>
      </rPr>
      <t>P</t>
    </r>
    <r>
      <rPr>
        <i/>
        <vertAlign val="superscript"/>
        <sz val="11"/>
        <color indexed="8"/>
        <rFont val="Calibri"/>
        <family val="2"/>
      </rPr>
      <t>2</t>
    </r>
    <r>
      <rPr>
        <i/>
        <sz val="11"/>
        <color indexed="8"/>
        <rFont val="Calibri"/>
        <family val="2"/>
      </rPr>
      <t>)</t>
    </r>
  </si>
  <si>
    <r>
      <t>16</t>
    </r>
    <r>
      <rPr>
        <b/>
        <i/>
        <sz val="11"/>
        <color indexed="8"/>
        <rFont val="Calibri"/>
        <family val="2"/>
      </rPr>
      <t>πM</t>
    </r>
    <r>
      <rPr>
        <i/>
        <vertAlign val="superscript"/>
        <sz val="11"/>
        <color indexed="8"/>
        <rFont val="Calibri"/>
        <family val="2"/>
      </rPr>
      <t>2</t>
    </r>
  </si>
  <si>
    <r>
      <rPr>
        <b/>
        <i/>
        <sz val="11"/>
        <color indexed="8"/>
        <rFont val="Calibri"/>
        <family val="2"/>
      </rPr>
      <t>M</t>
    </r>
    <r>
      <rPr>
        <i/>
        <vertAlign val="superscript"/>
        <sz val="11"/>
        <color indexed="8"/>
        <rFont val="Calibri"/>
        <family val="2"/>
      </rPr>
      <t>2</t>
    </r>
    <r>
      <rPr>
        <i/>
        <sz val="11"/>
        <color indexed="8"/>
        <rFont val="Calibri"/>
        <family val="2"/>
      </rPr>
      <t>×2</t>
    </r>
    <r>
      <rPr>
        <b/>
        <i/>
        <sz val="11"/>
        <color indexed="8"/>
        <rFont val="Calibri"/>
        <family val="2"/>
      </rPr>
      <t>π</t>
    </r>
    <r>
      <rPr>
        <i/>
        <sz val="11"/>
        <color indexed="8"/>
        <rFont val="Calibri"/>
        <family val="2"/>
      </rPr>
      <t>(</t>
    </r>
    <r>
      <rPr>
        <b/>
        <i/>
        <sz val="11"/>
        <color indexed="8"/>
        <rFont val="Calibri"/>
        <family val="2"/>
      </rPr>
      <t>k</t>
    </r>
    <r>
      <rPr>
        <i/>
        <vertAlign val="subscript"/>
        <sz val="11"/>
        <color indexed="8"/>
        <rFont val="Calibri"/>
        <family val="2"/>
      </rPr>
      <t>B</t>
    </r>
    <r>
      <rPr>
        <b/>
        <i/>
        <sz val="11"/>
        <color indexed="8"/>
        <rFont val="Calibri"/>
        <family val="2"/>
      </rPr>
      <t>cG</t>
    </r>
    <r>
      <rPr>
        <i/>
        <sz val="11"/>
        <color indexed="8"/>
        <rFont val="Calibri"/>
        <family val="2"/>
      </rPr>
      <t>/</t>
    </r>
    <r>
      <rPr>
        <b/>
        <i/>
        <sz val="11"/>
        <color indexed="8"/>
        <rFont val="Calibri"/>
        <family val="2"/>
      </rPr>
      <t>ћ</t>
    </r>
    <r>
      <rPr>
        <i/>
        <sz val="11"/>
        <color indexed="8"/>
        <rFont val="Calibri"/>
        <family val="2"/>
      </rPr>
      <t>)</t>
    </r>
  </si>
  <si>
    <r>
      <rPr>
        <b/>
        <i/>
        <sz val="11"/>
        <color indexed="8"/>
        <rFont val="Calibri"/>
        <family val="2"/>
      </rPr>
      <t>M</t>
    </r>
    <r>
      <rPr>
        <i/>
        <vertAlign val="superscript"/>
        <sz val="11"/>
        <color indexed="8"/>
        <rFont val="Calibri"/>
        <family val="2"/>
      </rPr>
      <t>2</t>
    </r>
    <r>
      <rPr>
        <i/>
        <sz val="11"/>
        <color indexed="8"/>
        <rFont val="Calibri"/>
        <family val="2"/>
      </rPr>
      <t>(4</t>
    </r>
    <r>
      <rPr>
        <b/>
        <i/>
        <sz val="11"/>
        <color indexed="8"/>
        <rFont val="Calibri"/>
        <family val="2"/>
      </rPr>
      <t>πG</t>
    </r>
    <r>
      <rPr>
        <i/>
        <sz val="11"/>
        <color indexed="8"/>
        <rFont val="Calibri"/>
        <family val="2"/>
      </rPr>
      <t>/(</t>
    </r>
    <r>
      <rPr>
        <b/>
        <i/>
        <sz val="11"/>
        <color indexed="8"/>
        <rFont val="Calibri"/>
        <family val="2"/>
      </rPr>
      <t>ћc</t>
    </r>
    <r>
      <rPr>
        <i/>
        <sz val="11"/>
        <color indexed="8"/>
        <rFont val="Calibri"/>
        <family val="2"/>
      </rPr>
      <t xml:space="preserve"> ln 10))</t>
    </r>
  </si>
  <si>
    <r>
      <rPr>
        <b/>
        <i/>
        <sz val="11"/>
        <color indexed="8"/>
        <rFont val="Calibri"/>
        <family val="2"/>
      </rPr>
      <t>A</t>
    </r>
    <r>
      <rPr>
        <i/>
        <sz val="11"/>
        <color indexed="8"/>
        <rFont val="Calibri"/>
        <family val="2"/>
      </rPr>
      <t>/(4</t>
    </r>
    <r>
      <rPr>
        <b/>
        <i/>
        <sz val="11"/>
        <color indexed="8"/>
        <rFont val="Calibri"/>
        <family val="2"/>
      </rPr>
      <t>ℓ</t>
    </r>
    <r>
      <rPr>
        <b/>
        <i/>
        <vertAlign val="subscript"/>
        <sz val="11"/>
        <color indexed="8"/>
        <rFont val="Calibri"/>
        <family val="2"/>
      </rPr>
      <t>P</t>
    </r>
    <r>
      <rPr>
        <i/>
        <vertAlign val="superscript"/>
        <sz val="11"/>
        <color indexed="8"/>
        <rFont val="Calibri"/>
        <family val="2"/>
      </rPr>
      <t>2</t>
    </r>
    <r>
      <rPr>
        <i/>
        <sz val="11"/>
        <color indexed="8"/>
        <rFont val="Calibri"/>
        <family val="2"/>
      </rPr>
      <t>)</t>
    </r>
  </si>
  <si>
    <r>
      <rPr>
        <b/>
        <i/>
        <sz val="11"/>
        <color indexed="8"/>
        <rFont val="Calibri"/>
        <family val="2"/>
      </rPr>
      <t>c</t>
    </r>
    <r>
      <rPr>
        <i/>
        <vertAlign val="superscript"/>
        <sz val="11"/>
        <color indexed="8"/>
        <rFont val="Calibri"/>
        <family val="2"/>
      </rPr>
      <t>3</t>
    </r>
    <r>
      <rPr>
        <b/>
        <i/>
        <sz val="11"/>
        <color indexed="8"/>
        <rFont val="Calibri"/>
        <family val="2"/>
      </rPr>
      <t>A</t>
    </r>
    <r>
      <rPr>
        <i/>
        <sz val="11"/>
        <color indexed="8"/>
        <rFont val="Calibri"/>
        <family val="2"/>
      </rPr>
      <t>/(4</t>
    </r>
    <r>
      <rPr>
        <b/>
        <i/>
        <sz val="11"/>
        <color indexed="8"/>
        <rFont val="Calibri"/>
        <family val="2"/>
      </rPr>
      <t>Gћ</t>
    </r>
    <r>
      <rPr>
        <i/>
        <sz val="11"/>
        <color indexed="8"/>
        <rFont val="Calibri"/>
        <family val="2"/>
      </rPr>
      <t>)</t>
    </r>
  </si>
  <si>
    <r>
      <t>2×10</t>
    </r>
    <r>
      <rPr>
        <i/>
        <vertAlign val="superscript"/>
        <sz val="11"/>
        <color indexed="8"/>
        <rFont val="Calibri"/>
        <family val="2"/>
      </rPr>
      <t>67</t>
    </r>
    <r>
      <rPr>
        <i/>
        <sz val="11"/>
        <color indexed="8"/>
        <rFont val="Calibri"/>
        <family val="2"/>
      </rPr>
      <t>(</t>
    </r>
    <r>
      <rPr>
        <b/>
        <i/>
        <sz val="11"/>
        <color indexed="8"/>
        <rFont val="Calibri"/>
        <family val="2"/>
      </rPr>
      <t>M</t>
    </r>
    <r>
      <rPr>
        <i/>
        <sz val="11"/>
        <color indexed="8"/>
        <rFont val="Calibri"/>
        <family val="2"/>
      </rPr>
      <t>/</t>
    </r>
    <r>
      <rPr>
        <b/>
        <i/>
        <sz val="11"/>
        <color indexed="8"/>
        <rFont val="Calibri"/>
        <family val="2"/>
      </rPr>
      <t>M</t>
    </r>
    <r>
      <rPr>
        <i/>
        <vertAlign val="subscript"/>
        <sz val="11"/>
        <color indexed="8"/>
        <rFont val="Calibri"/>
        <family val="2"/>
      </rPr>
      <t>⨀</t>
    </r>
    <r>
      <rPr>
        <i/>
        <sz val="11"/>
        <color indexed="8"/>
        <rFont val="Calibri"/>
        <family val="2"/>
      </rPr>
      <t>)</t>
    </r>
    <r>
      <rPr>
        <i/>
        <vertAlign val="superscript"/>
        <sz val="11"/>
        <color indexed="8"/>
        <rFont val="Calibri"/>
        <family val="2"/>
      </rPr>
      <t>3</t>
    </r>
  </si>
  <si>
    <r>
      <rPr>
        <i/>
        <sz val="11"/>
        <color indexed="10"/>
        <rFont val="Calibri"/>
        <family val="2"/>
      </rPr>
      <t>5120</t>
    </r>
    <r>
      <rPr>
        <b/>
        <i/>
        <sz val="11"/>
        <color indexed="8"/>
        <rFont val="Calibri"/>
        <family val="2"/>
      </rPr>
      <t>πG</t>
    </r>
    <r>
      <rPr>
        <i/>
        <vertAlign val="superscript"/>
        <sz val="11"/>
        <color indexed="8"/>
        <rFont val="Calibri"/>
        <family val="2"/>
      </rPr>
      <t>2</t>
    </r>
    <r>
      <rPr>
        <b/>
        <i/>
        <sz val="11"/>
        <color indexed="8"/>
        <rFont val="Calibri"/>
        <family val="2"/>
      </rPr>
      <t>M</t>
    </r>
    <r>
      <rPr>
        <i/>
        <vertAlign val="superscript"/>
        <sz val="11"/>
        <color indexed="8"/>
        <rFont val="Calibri"/>
        <family val="2"/>
      </rPr>
      <t>3</t>
    </r>
    <r>
      <rPr>
        <i/>
        <sz val="11"/>
        <color indexed="8"/>
        <rFont val="Calibri"/>
        <family val="2"/>
      </rPr>
      <t>/(</t>
    </r>
    <r>
      <rPr>
        <b/>
        <i/>
        <sz val="11"/>
        <color indexed="8"/>
        <rFont val="Calibri"/>
        <family val="2"/>
      </rPr>
      <t>ћc</t>
    </r>
    <r>
      <rPr>
        <i/>
        <vertAlign val="superscript"/>
        <sz val="11"/>
        <color indexed="8"/>
        <rFont val="Calibri"/>
        <family val="2"/>
      </rPr>
      <t>4</t>
    </r>
    <r>
      <rPr>
        <i/>
        <sz val="11"/>
        <color indexed="8"/>
        <rFont val="Calibri"/>
        <family val="2"/>
      </rPr>
      <t>)</t>
    </r>
  </si>
  <si>
    <r>
      <t>(4/3)</t>
    </r>
    <r>
      <rPr>
        <b/>
        <i/>
        <sz val="11"/>
        <color indexed="8"/>
        <rFont val="Calibri"/>
        <family val="2"/>
      </rPr>
      <t>πr</t>
    </r>
    <r>
      <rPr>
        <i/>
        <vertAlign val="subscript"/>
        <sz val="11"/>
        <color indexed="8"/>
        <rFont val="Calibri"/>
        <family val="2"/>
      </rPr>
      <t>H</t>
    </r>
    <r>
      <rPr>
        <i/>
        <vertAlign val="superscript"/>
        <sz val="11"/>
        <color indexed="8"/>
        <rFont val="Calibri"/>
        <family val="2"/>
      </rPr>
      <t>3</t>
    </r>
  </si>
  <si>
    <r>
      <rPr>
        <b/>
        <i/>
        <sz val="11"/>
        <color indexed="8"/>
        <rFont val="Calibri"/>
        <family val="2"/>
      </rPr>
      <t>A·t·c</t>
    </r>
  </si>
  <si>
    <r>
      <rPr>
        <b/>
        <i/>
        <sz val="11"/>
        <color indexed="8"/>
        <rFont val="Calibri"/>
        <family val="2"/>
      </rPr>
      <t>M</t>
    </r>
    <r>
      <rPr>
        <i/>
        <sz val="11"/>
        <color indexed="8"/>
        <rFont val="Calibri"/>
        <family val="2"/>
      </rPr>
      <t>/</t>
    </r>
    <r>
      <rPr>
        <b/>
        <i/>
        <sz val="11"/>
        <color indexed="8"/>
        <rFont val="Calibri"/>
        <family val="2"/>
      </rPr>
      <t>V</t>
    </r>
    <r>
      <rPr>
        <i/>
        <vertAlign val="subscript"/>
        <sz val="11"/>
        <color indexed="8"/>
        <rFont val="Calibri"/>
        <family val="2"/>
      </rPr>
      <t>C</t>
    </r>
  </si>
  <si>
    <r>
      <rPr>
        <b/>
        <i/>
        <sz val="11"/>
        <color indexed="8"/>
        <rFont val="Calibri"/>
        <family val="2"/>
      </rPr>
      <t>M</t>
    </r>
    <r>
      <rPr>
        <i/>
        <sz val="11"/>
        <color indexed="8"/>
        <rFont val="Calibri"/>
        <family val="2"/>
      </rPr>
      <t>/</t>
    </r>
    <r>
      <rPr>
        <b/>
        <i/>
        <sz val="11"/>
        <color indexed="8"/>
        <rFont val="Calibri"/>
        <family val="2"/>
      </rPr>
      <t>V</t>
    </r>
    <r>
      <rPr>
        <i/>
        <vertAlign val="subscript"/>
        <sz val="11"/>
        <color indexed="8"/>
        <rFont val="Calibri"/>
        <family val="2"/>
      </rPr>
      <t>R</t>
    </r>
  </si>
  <si>
    <t>Source (search for "Henry K.O. Norman")</t>
  </si>
  <si>
    <t>Based on spreadsheet of Henry K.O. Norman</t>
  </si>
  <si>
    <t>V0.1</t>
  </si>
  <si>
    <t>The mathematical details of a non-rotating black hole were established from the General Theory of Relativity by Karl Schwarzschild, just a few months after Einstein published the theory in 1916. In this spreadsheet, published formulas are presented, showing clearly a lack of consensus (extremely wide spread of the “expert opinions”). But, the source used dates from 2014, no verification of its contents has taken place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</si>
</sst>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E+00"/>
    <numFmt numFmtId="165" formatCode="0.0000E+00"/>
    <numFmt numFmtId="166" formatCode="0.000000E+00"/>
  </numFmts>
  <fonts count="86" x14ac:knownFonts="1">
    <font>
      <sz val="12"/>
      <color theme="1"/>
      <name val="Calibri"/>
      <family val="2"/>
      <scheme val="minor"/>
    </font>
    <font>
      <b/>
      <i/>
      <sz val="12"/>
      <color indexed="8"/>
      <name val="Calibri"/>
      <family val="2"/>
    </font>
    <font>
      <sz val="11"/>
      <color indexed="8"/>
      <name val="Calibri"/>
      <family val="2"/>
    </font>
    <font>
      <sz val="12"/>
      <name val="Arial"/>
      <family val="2"/>
    </font>
    <font>
      <b/>
      <i/>
      <sz val="11"/>
      <color indexed="8"/>
      <name val="Calibri"/>
      <family val="2"/>
    </font>
    <font>
      <sz val="12"/>
      <color indexed="8"/>
      <name val="Calibri"/>
      <family val="2"/>
    </font>
    <font>
      <sz val="12"/>
      <color theme="1"/>
      <name val="Calibri"/>
      <family val="2"/>
      <scheme val="minor"/>
    </font>
    <font>
      <sz val="12"/>
      <color theme="1"/>
      <name val="Arial"/>
      <family val="2"/>
    </font>
    <font>
      <u/>
      <sz val="12"/>
      <color theme="10"/>
      <name val="Calibri"/>
      <family val="2"/>
      <scheme val="minor"/>
    </font>
    <font>
      <sz val="12"/>
      <color theme="1"/>
      <name val="Calibri"/>
      <family val="2"/>
    </font>
    <font>
      <i/>
      <sz val="14"/>
      <color theme="0"/>
      <name val="Calibri"/>
      <family val="2"/>
    </font>
    <font>
      <sz val="9"/>
      <color theme="1"/>
      <name val="Calibri"/>
      <family val="2"/>
      <scheme val="minor"/>
    </font>
    <font>
      <sz val="14"/>
      <color theme="0"/>
      <name val="Calibri (Body)"/>
    </font>
    <font>
      <b/>
      <sz val="14"/>
      <color theme="0"/>
      <name val="Calibri (Body)"/>
    </font>
    <font>
      <u/>
      <sz val="14"/>
      <color theme="0"/>
      <name val="Calibri"/>
      <family val="2"/>
    </font>
    <font>
      <u/>
      <sz val="14"/>
      <color theme="0"/>
      <name val="Calibri (Body)"/>
    </font>
    <font>
      <sz val="14"/>
      <color theme="1"/>
      <name val="Calibri (Body)"/>
    </font>
    <font>
      <b/>
      <sz val="14"/>
      <color theme="1"/>
      <name val="Calibri (Body)"/>
    </font>
    <font>
      <u/>
      <sz val="12"/>
      <color theme="10"/>
      <name val="Calibri"/>
      <family val="2"/>
    </font>
    <font>
      <u/>
      <sz val="12"/>
      <color theme="0"/>
      <name val="Calibri"/>
      <family val="2"/>
    </font>
    <font>
      <sz val="9"/>
      <color theme="0"/>
      <name val="Calibri"/>
      <family val="2"/>
    </font>
    <font>
      <sz val="12"/>
      <color rgb="FF000000"/>
      <name val="Calibri"/>
      <family val="2"/>
    </font>
    <font>
      <b/>
      <sz val="12"/>
      <color theme="1"/>
      <name val="Calibri"/>
      <family val="2"/>
    </font>
    <font>
      <b/>
      <sz val="12"/>
      <color theme="1"/>
      <name val="Calibri"/>
      <family val="2"/>
      <scheme val="minor"/>
    </font>
    <font>
      <b/>
      <sz val="12"/>
      <color rgb="FF000000"/>
      <name val="Calibri"/>
      <family val="2"/>
      <scheme val="minor"/>
    </font>
    <font>
      <b/>
      <i/>
      <u/>
      <sz val="11"/>
      <color theme="10"/>
      <name val="Calibri"/>
      <family val="2"/>
      <scheme val="minor"/>
    </font>
    <font>
      <sz val="11"/>
      <color theme="1"/>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i/>
      <sz val="11"/>
      <color theme="1"/>
      <name val="Calibri"/>
      <family val="2"/>
      <scheme val="minor"/>
    </font>
    <font>
      <sz val="12"/>
      <name val="Calibri"/>
      <family val="2"/>
      <scheme val="minor"/>
    </font>
    <font>
      <vertAlign val="subscript"/>
      <sz val="12"/>
      <name val="Calibri"/>
      <family val="2"/>
      <scheme val="minor"/>
    </font>
    <font>
      <sz val="12"/>
      <color rgb="FF000000"/>
      <name val="Calibri"/>
      <family val="2"/>
      <scheme val="minor"/>
    </font>
    <font>
      <b/>
      <i/>
      <sz val="12"/>
      <color indexed="8"/>
      <name val="Calibri"/>
      <family val="2"/>
      <scheme val="minor"/>
    </font>
    <font>
      <sz val="12"/>
      <color indexed="8"/>
      <name val="Calibri"/>
      <family val="2"/>
      <scheme val="minor"/>
    </font>
    <font>
      <vertAlign val="superscript"/>
      <sz val="12"/>
      <color indexed="8"/>
      <name val="Calibri"/>
      <family val="2"/>
      <scheme val="minor"/>
    </font>
    <font>
      <sz val="11"/>
      <color rgb="FF000000"/>
      <name val="Calibri"/>
      <family val="2"/>
      <scheme val="minor"/>
    </font>
    <font>
      <sz val="11"/>
      <name val="Calibri"/>
      <family val="2"/>
      <scheme val="minor"/>
    </font>
    <font>
      <vertAlign val="superscript"/>
      <sz val="11"/>
      <name val="Calibri"/>
      <family val="2"/>
      <scheme val="minor"/>
    </font>
    <font>
      <b/>
      <sz val="11"/>
      <name val="Calibri"/>
      <family val="2"/>
      <scheme val="minor"/>
    </font>
    <font>
      <vertAlign val="superscript"/>
      <sz val="12"/>
      <name val="Calibri"/>
      <family val="2"/>
      <scheme val="minor"/>
    </font>
    <font>
      <b/>
      <vertAlign val="subscript"/>
      <sz val="12"/>
      <color indexed="8"/>
      <name val="Calibri"/>
      <family val="2"/>
      <scheme val="minor"/>
    </font>
    <font>
      <b/>
      <i/>
      <sz val="11"/>
      <color indexed="8"/>
      <name val="Calibri"/>
      <family val="2"/>
      <scheme val="minor"/>
    </font>
    <font>
      <vertAlign val="subscript"/>
      <sz val="12"/>
      <color indexed="8"/>
      <name val="Calibri"/>
      <family val="2"/>
    </font>
    <font>
      <i/>
      <sz val="12"/>
      <color theme="1"/>
      <name val="Calibri"/>
      <family val="2"/>
    </font>
    <font>
      <i/>
      <sz val="12"/>
      <color indexed="8"/>
      <name val="Calibri"/>
      <family val="2"/>
    </font>
    <font>
      <sz val="9"/>
      <color theme="1"/>
      <name val="Calibri"/>
      <family val="2"/>
    </font>
    <font>
      <b/>
      <vertAlign val="subscript"/>
      <sz val="12"/>
      <color indexed="8"/>
      <name val="Calibri"/>
      <family val="2"/>
    </font>
    <font>
      <b/>
      <sz val="12"/>
      <color indexed="8"/>
      <name val="Calibri"/>
      <family val="2"/>
    </font>
    <font>
      <sz val="11"/>
      <color theme="1"/>
      <name val="Calibri"/>
      <family val="2"/>
    </font>
    <font>
      <b/>
      <i/>
      <sz val="11"/>
      <color theme="1"/>
      <name val="Calibri"/>
      <family val="2"/>
    </font>
    <font>
      <vertAlign val="subscript"/>
      <sz val="11"/>
      <color indexed="8"/>
      <name val="Calibri"/>
      <family val="2"/>
    </font>
    <font>
      <vertAlign val="superscript"/>
      <sz val="11"/>
      <color indexed="8"/>
      <name val="Calibri"/>
      <family val="2"/>
    </font>
    <font>
      <b/>
      <sz val="11"/>
      <color indexed="8"/>
      <name val="Calibri"/>
      <family val="2"/>
    </font>
    <font>
      <sz val="11"/>
      <color rgb="FF000000"/>
      <name val="Calibri"/>
      <family val="2"/>
    </font>
    <font>
      <sz val="11"/>
      <color rgb="FF212121"/>
      <name val="Calibri"/>
      <family val="2"/>
    </font>
    <font>
      <b/>
      <sz val="12"/>
      <name val="Calibri"/>
      <family val="2"/>
    </font>
    <font>
      <sz val="12"/>
      <name val="Calibri"/>
      <family val="2"/>
    </font>
    <font>
      <vertAlign val="superscript"/>
      <sz val="12"/>
      <name val="Calibri"/>
      <family val="2"/>
    </font>
    <font>
      <b/>
      <i/>
      <sz val="12"/>
      <name val="Calibri"/>
      <family val="2"/>
    </font>
    <font>
      <vertAlign val="subscript"/>
      <sz val="12"/>
      <name val="Calibri"/>
      <family val="2"/>
    </font>
    <font>
      <b/>
      <i/>
      <sz val="12"/>
      <color indexed="12"/>
      <name val="Calibri"/>
      <family val="2"/>
    </font>
    <font>
      <b/>
      <i/>
      <u/>
      <sz val="12"/>
      <color indexed="12"/>
      <name val="Calibri"/>
      <family val="2"/>
    </font>
    <font>
      <b/>
      <vertAlign val="subscript"/>
      <sz val="12"/>
      <name val="Calibri"/>
      <family val="2"/>
    </font>
    <font>
      <b/>
      <i/>
      <sz val="12"/>
      <color indexed="10"/>
      <name val="Calibri"/>
      <family val="2"/>
    </font>
    <font>
      <i/>
      <sz val="12"/>
      <name val="Calibri"/>
      <family val="2"/>
    </font>
    <font>
      <sz val="12"/>
      <color indexed="12"/>
      <name val="Calibri"/>
      <family val="2"/>
    </font>
    <font>
      <b/>
      <sz val="12"/>
      <color indexed="10"/>
      <name val="Calibri"/>
      <family val="2"/>
    </font>
    <font>
      <b/>
      <vertAlign val="subscript"/>
      <sz val="12"/>
      <color indexed="10"/>
      <name val="Calibri"/>
      <family val="2"/>
    </font>
    <font>
      <b/>
      <sz val="12"/>
      <color theme="0"/>
      <name val="Calibri"/>
      <family val="2"/>
    </font>
    <font>
      <b/>
      <i/>
      <sz val="12"/>
      <color rgb="FF000000"/>
      <name val="Arial"/>
      <family val="2"/>
    </font>
    <font>
      <b/>
      <i/>
      <sz val="12"/>
      <color theme="0"/>
      <name val="Calibri"/>
      <family val="2"/>
    </font>
    <font>
      <i/>
      <vertAlign val="subscript"/>
      <sz val="12"/>
      <color indexed="8"/>
      <name val="Calibri"/>
      <family val="2"/>
    </font>
    <font>
      <b/>
      <i/>
      <vertAlign val="subscript"/>
      <sz val="12"/>
      <color rgb="FF000000"/>
      <name val="Wingdings 2"/>
      <family val="1"/>
      <charset val="2"/>
    </font>
    <font>
      <i/>
      <vertAlign val="subscript"/>
      <sz val="11"/>
      <color indexed="8"/>
      <name val="Calibri"/>
      <family val="2"/>
    </font>
    <font>
      <b/>
      <i/>
      <vertAlign val="subscript"/>
      <sz val="11"/>
      <color indexed="8"/>
      <name val="Calibri"/>
      <family val="2"/>
    </font>
    <font>
      <i/>
      <sz val="11"/>
      <color indexed="8"/>
      <name val="Calibri"/>
      <family val="2"/>
    </font>
    <font>
      <b/>
      <sz val="12"/>
      <color indexed="8"/>
      <name val="Calibri"/>
      <family val="2"/>
      <scheme val="minor"/>
    </font>
    <font>
      <b/>
      <sz val="12"/>
      <name val="Calibri"/>
      <family val="2"/>
      <scheme val="minor"/>
    </font>
    <font>
      <b/>
      <i/>
      <sz val="11"/>
      <color rgb="FF00B050"/>
      <name val="Calibri"/>
      <family val="2"/>
    </font>
    <font>
      <i/>
      <sz val="11"/>
      <color theme="1"/>
      <name val="Calibri"/>
      <family val="2"/>
    </font>
    <font>
      <i/>
      <vertAlign val="superscript"/>
      <sz val="11"/>
      <color indexed="8"/>
      <name val="Calibri"/>
      <family val="2"/>
    </font>
    <font>
      <i/>
      <sz val="11"/>
      <color indexed="10"/>
      <name val="Calibri"/>
      <family val="2"/>
    </font>
    <font>
      <i/>
      <vertAlign val="superscript"/>
      <sz val="12"/>
      <color indexed="8"/>
      <name val="Calibri"/>
      <family val="2"/>
    </font>
    <font>
      <u/>
      <sz val="12"/>
      <color theme="0"/>
      <name val="Calibri"/>
      <family val="2"/>
      <scheme val="minor"/>
    </font>
  </fonts>
  <fills count="11">
    <fill>
      <patternFill patternType="none"/>
    </fill>
    <fill>
      <patternFill patternType="gray125"/>
    </fill>
    <fill>
      <patternFill patternType="solid">
        <fgColor rgb="FFD5EAFF"/>
        <bgColor indexed="64"/>
      </patternFill>
    </fill>
    <fill>
      <patternFill patternType="solid">
        <fgColor rgb="FFFCF5C0"/>
        <bgColor indexed="64"/>
      </patternFill>
    </fill>
    <fill>
      <patternFill patternType="solid">
        <fgColor rgb="FFBDFFBD"/>
        <bgColor indexed="64"/>
      </patternFill>
    </fill>
    <fill>
      <patternFill patternType="solid">
        <fgColor rgb="FFFDE9D9"/>
        <bgColor indexed="64"/>
      </patternFill>
    </fill>
    <fill>
      <patternFill patternType="solid">
        <fgColor rgb="FF00B050"/>
        <bgColor indexed="64"/>
      </patternFill>
    </fill>
    <fill>
      <patternFill patternType="solid">
        <fgColor theme="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00206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6" fillId="0" borderId="0"/>
    <xf numFmtId="0" fontId="11" fillId="0" borderId="0"/>
    <xf numFmtId="0" fontId="8" fillId="0" borderId="0" applyNumberFormat="0" applyFill="0" applyBorder="0" applyAlignment="0" applyProtection="0"/>
  </cellStyleXfs>
  <cellXfs count="210">
    <xf numFmtId="0" fontId="0" fillId="0" borderId="0" xfId="0"/>
    <xf numFmtId="0" fontId="7" fillId="0" borderId="0" xfId="0" applyFont="1" applyAlignment="1">
      <alignment vertical="center"/>
    </xf>
    <xf numFmtId="0" fontId="7" fillId="0" borderId="0" xfId="0" applyFont="1" applyAlignment="1">
      <alignment horizontal="left"/>
    </xf>
    <xf numFmtId="0" fontId="3" fillId="0" borderId="0" xfId="0" applyFont="1"/>
    <xf numFmtId="0" fontId="7" fillId="0" borderId="0" xfId="0" applyFont="1"/>
    <xf numFmtId="0" fontId="12" fillId="7" borderId="7" xfId="3" applyFont="1" applyFill="1" applyBorder="1" applyAlignment="1">
      <alignment horizontal="left"/>
    </xf>
    <xf numFmtId="0" fontId="12" fillId="7" borderId="8" xfId="2" applyFont="1" applyFill="1" applyBorder="1" applyAlignment="1">
      <alignment horizontal="center"/>
    </xf>
    <xf numFmtId="0" fontId="12" fillId="7" borderId="8" xfId="2" applyFont="1" applyFill="1" applyBorder="1"/>
    <xf numFmtId="0" fontId="14" fillId="7" borderId="9" xfId="4" applyFont="1" applyFill="1" applyBorder="1" applyAlignment="1">
      <alignment horizontal="center"/>
    </xf>
    <xf numFmtId="0" fontId="15" fillId="7" borderId="10" xfId="4" applyFont="1" applyFill="1" applyBorder="1" applyAlignment="1">
      <alignment horizontal="left"/>
    </xf>
    <xf numFmtId="0" fontId="12" fillId="7" borderId="0" xfId="2" applyFont="1" applyFill="1" applyAlignment="1">
      <alignment horizontal="center"/>
    </xf>
    <xf numFmtId="0" fontId="12" fillId="7" borderId="0" xfId="2" applyFont="1" applyFill="1"/>
    <xf numFmtId="0" fontId="12" fillId="7" borderId="11" xfId="2" applyFont="1" applyFill="1" applyBorder="1" applyAlignment="1">
      <alignment horizontal="center"/>
    </xf>
    <xf numFmtId="0" fontId="12" fillId="7" borderId="10" xfId="4" applyFont="1" applyFill="1" applyBorder="1" applyAlignment="1">
      <alignment horizontal="left"/>
    </xf>
    <xf numFmtId="0" fontId="12" fillId="7" borderId="0" xfId="4" applyFont="1" applyFill="1" applyBorder="1" applyAlignment="1">
      <alignment horizontal="left"/>
    </xf>
    <xf numFmtId="0" fontId="13" fillId="7" borderId="11" xfId="2" applyFont="1" applyFill="1" applyBorder="1" applyAlignment="1">
      <alignment horizontal="center"/>
    </xf>
    <xf numFmtId="0" fontId="0" fillId="0" borderId="0" xfId="0" applyAlignment="1">
      <alignment horizontal="center" vertical="center"/>
    </xf>
    <xf numFmtId="3" fontId="26" fillId="8" borderId="1" xfId="0" applyNumberFormat="1" applyFont="1" applyFill="1" applyBorder="1" applyAlignment="1" applyProtection="1">
      <alignment horizontal="center" vertical="center"/>
      <protection locked="0"/>
    </xf>
    <xf numFmtId="0" fontId="26" fillId="8" borderId="1" xfId="0" applyFont="1" applyFill="1" applyBorder="1" applyAlignment="1">
      <alignment horizontal="center" vertical="center"/>
    </xf>
    <xf numFmtId="165" fontId="26" fillId="8" borderId="1" xfId="0" applyNumberFormat="1" applyFont="1" applyFill="1" applyBorder="1" applyAlignment="1">
      <alignment horizontal="center" vertical="center"/>
    </xf>
    <xf numFmtId="0" fontId="38" fillId="8" borderId="1" xfId="0" applyFont="1" applyFill="1" applyBorder="1" applyAlignment="1">
      <alignment horizontal="center" vertical="center"/>
    </xf>
    <xf numFmtId="165" fontId="38" fillId="8" borderId="1" xfId="0" applyNumberFormat="1" applyFont="1" applyFill="1" applyBorder="1" applyAlignment="1">
      <alignment horizontal="center" vertical="center"/>
    </xf>
    <xf numFmtId="0" fontId="37" fillId="8" borderId="1" xfId="0" applyFont="1" applyFill="1" applyBorder="1" applyAlignment="1">
      <alignment horizontal="center" vertical="center" shrinkToFit="1"/>
    </xf>
    <xf numFmtId="0" fontId="24" fillId="8" borderId="1" xfId="0" applyFont="1" applyFill="1" applyBorder="1" applyAlignment="1">
      <alignment horizontal="center" vertical="center"/>
    </xf>
    <xf numFmtId="0" fontId="24" fillId="8" borderId="1" xfId="0" applyFont="1" applyFill="1" applyBorder="1" applyAlignment="1">
      <alignment horizontal="center" vertical="center" wrapText="1"/>
    </xf>
    <xf numFmtId="0" fontId="23" fillId="8" borderId="1" xfId="0" applyFont="1" applyFill="1" applyBorder="1" applyAlignment="1">
      <alignment horizontal="center" vertical="center"/>
    </xf>
    <xf numFmtId="0" fontId="8" fillId="8" borderId="1" xfId="1" applyFill="1" applyBorder="1" applyAlignment="1">
      <alignment horizontal="center" vertical="center" wrapText="1"/>
    </xf>
    <xf numFmtId="0" fontId="31" fillId="8" borderId="1" xfId="1" applyFont="1" applyFill="1" applyBorder="1" applyAlignment="1">
      <alignment horizontal="center" vertical="center" wrapText="1"/>
    </xf>
    <xf numFmtId="0" fontId="33" fillId="8" borderId="1" xfId="0" quotePrefix="1" applyFont="1" applyFill="1" applyBorder="1" applyAlignment="1">
      <alignment horizontal="center" vertical="center" wrapText="1"/>
    </xf>
    <xf numFmtId="166" fontId="37" fillId="8" borderId="1" xfId="0" applyNumberFormat="1" applyFont="1" applyFill="1" applyBorder="1" applyAlignment="1">
      <alignment horizontal="center" vertical="center" wrapText="1"/>
    </xf>
    <xf numFmtId="0" fontId="0" fillId="8" borderId="1" xfId="0" applyFill="1" applyBorder="1" applyAlignment="1">
      <alignment horizontal="center" vertical="center"/>
    </xf>
    <xf numFmtId="0" fontId="31" fillId="8" borderId="1" xfId="1" quotePrefix="1" applyFont="1" applyFill="1" applyBorder="1" applyAlignment="1">
      <alignment horizontal="center" vertical="center" wrapText="1"/>
    </xf>
    <xf numFmtId="0" fontId="9" fillId="0" borderId="0" xfId="0" applyFont="1" applyAlignment="1">
      <alignment horizontal="center" vertical="center"/>
    </xf>
    <xf numFmtId="1" fontId="9" fillId="0" borderId="0" xfId="0" applyNumberFormat="1" applyFont="1" applyAlignment="1">
      <alignment vertical="center"/>
    </xf>
    <xf numFmtId="0" fontId="9" fillId="0" borderId="0" xfId="0" applyFont="1" applyAlignment="1">
      <alignment vertical="center"/>
    </xf>
    <xf numFmtId="164"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22" fillId="0" borderId="1" xfId="0" applyFont="1" applyBorder="1" applyAlignment="1">
      <alignment horizontal="center" vertical="center"/>
    </xf>
    <xf numFmtId="0" fontId="51" fillId="0" borderId="1" xfId="0" applyFont="1" applyBorder="1" applyAlignment="1">
      <alignment horizontal="center" vertical="center"/>
    </xf>
    <xf numFmtId="0" fontId="50" fillId="0" borderId="1" xfId="0" applyFont="1" applyBorder="1" applyAlignment="1">
      <alignment horizontal="center" vertical="center"/>
    </xf>
    <xf numFmtId="165" fontId="50" fillId="0" borderId="1" xfId="0" applyNumberFormat="1" applyFont="1" applyBorder="1" applyAlignment="1">
      <alignment horizontal="center" vertical="center" shrinkToFit="1"/>
    </xf>
    <xf numFmtId="165" fontId="50" fillId="3" borderId="1" xfId="0" applyNumberFormat="1" applyFont="1" applyFill="1" applyBorder="1" applyAlignment="1">
      <alignment horizontal="center" vertical="center" shrinkToFit="1"/>
    </xf>
    <xf numFmtId="165" fontId="50" fillId="0" borderId="1" xfId="0" applyNumberFormat="1" applyFont="1" applyBorder="1" applyAlignment="1">
      <alignment horizontal="center" vertical="center"/>
    </xf>
    <xf numFmtId="0" fontId="51" fillId="0" borderId="6" xfId="0" applyFont="1" applyBorder="1" applyAlignment="1">
      <alignment horizontal="center" vertical="center"/>
    </xf>
    <xf numFmtId="165" fontId="50" fillId="2" borderId="1" xfId="0" applyNumberFormat="1" applyFont="1" applyFill="1" applyBorder="1" applyAlignment="1">
      <alignment horizontal="center" vertical="center"/>
    </xf>
    <xf numFmtId="165" fontId="55" fillId="0" borderId="1" xfId="0" applyNumberFormat="1" applyFont="1" applyBorder="1" applyAlignment="1">
      <alignment horizontal="center" vertical="center"/>
    </xf>
    <xf numFmtId="165" fontId="50" fillId="2" borderId="1" xfId="0" applyNumberFormat="1" applyFont="1" applyFill="1" applyBorder="1" applyAlignment="1">
      <alignment horizontal="center" vertical="center" shrinkToFit="1"/>
    </xf>
    <xf numFmtId="0" fontId="50" fillId="0" borderId="6" xfId="0" applyFont="1" applyBorder="1" applyAlignment="1">
      <alignment horizontal="center" vertical="center"/>
    </xf>
    <xf numFmtId="165" fontId="50" fillId="4" borderId="1" xfId="0" applyNumberFormat="1" applyFont="1" applyFill="1" applyBorder="1" applyAlignment="1">
      <alignment horizontal="center" vertical="center"/>
    </xf>
    <xf numFmtId="165" fontId="50" fillId="2" borderId="1" xfId="0" quotePrefix="1" applyNumberFormat="1" applyFont="1" applyFill="1" applyBorder="1" applyAlignment="1">
      <alignment horizontal="center" vertical="center"/>
    </xf>
    <xf numFmtId="165" fontId="56" fillId="0" borderId="1" xfId="0" applyNumberFormat="1" applyFont="1" applyBorder="1" applyAlignment="1">
      <alignment horizontal="center" vertical="center"/>
    </xf>
    <xf numFmtId="1" fontId="9" fillId="0" borderId="0" xfId="0" applyNumberFormat="1" applyFont="1" applyAlignment="1">
      <alignment horizontal="right" vertical="center"/>
    </xf>
    <xf numFmtId="0" fontId="9" fillId="0" borderId="0" xfId="0" applyFont="1" applyAlignment="1">
      <alignment horizontal="left"/>
    </xf>
    <xf numFmtId="0" fontId="50" fillId="0" borderId="0" xfId="0" applyFont="1" applyAlignment="1">
      <alignment horizontal="center" vertical="center"/>
    </xf>
    <xf numFmtId="165" fontId="50" fillId="0" borderId="0" xfId="0" applyNumberFormat="1" applyFont="1" applyAlignment="1">
      <alignment horizontal="center" vertical="center"/>
    </xf>
    <xf numFmtId="0" fontId="51" fillId="0" borderId="0" xfId="0" applyFont="1" applyAlignment="1">
      <alignment horizontal="center" vertical="center"/>
    </xf>
    <xf numFmtId="0" fontId="50" fillId="0" borderId="0" xfId="0" applyFont="1" applyAlignment="1">
      <alignment horizontal="center" vertical="center" shrinkToFit="1"/>
    </xf>
    <xf numFmtId="1" fontId="9" fillId="0" borderId="0" xfId="0" applyNumberFormat="1" applyFont="1" applyAlignment="1">
      <alignment horizontal="left"/>
    </xf>
    <xf numFmtId="0" fontId="57" fillId="0" borderId="0" xfId="0" applyFont="1" applyAlignment="1">
      <alignment horizontal="center" vertical="center" wrapText="1"/>
    </xf>
    <xf numFmtId="49" fontId="9" fillId="0" borderId="0" xfId="0" applyNumberFormat="1" applyFont="1" applyAlignment="1">
      <alignment horizontal="left" vertical="center"/>
    </xf>
    <xf numFmtId="0" fontId="58" fillId="0" borderId="0" xfId="0" applyFont="1"/>
    <xf numFmtId="0" fontId="9" fillId="0" borderId="0" xfId="0" applyFont="1"/>
    <xf numFmtId="0" fontId="45" fillId="0" borderId="0" xfId="0" applyFont="1"/>
    <xf numFmtId="0" fontId="66" fillId="0" borderId="0" xfId="1" applyFont="1" applyBorder="1" applyAlignment="1">
      <alignment horizontal="justify" vertical="center" wrapText="1"/>
    </xf>
    <xf numFmtId="0" fontId="60" fillId="0" borderId="0" xfId="0" applyFont="1" applyAlignment="1">
      <alignment horizontal="justify" vertical="center" wrapText="1"/>
    </xf>
    <xf numFmtId="0" fontId="66" fillId="0" borderId="0" xfId="1" applyFont="1" applyBorder="1" applyAlignment="1">
      <alignment horizontal="center" vertical="center" wrapText="1"/>
    </xf>
    <xf numFmtId="0" fontId="66" fillId="0" borderId="0" xfId="1" applyFont="1" applyFill="1" applyBorder="1" applyAlignment="1">
      <alignment horizontal="center" vertical="center" wrapText="1"/>
    </xf>
    <xf numFmtId="0" fontId="45" fillId="0" borderId="0" xfId="0" applyFont="1" applyAlignment="1">
      <alignment vertical="center"/>
    </xf>
    <xf numFmtId="1" fontId="45" fillId="0" borderId="0" xfId="0" applyNumberFormat="1" applyFont="1" applyAlignment="1">
      <alignment vertical="center"/>
    </xf>
    <xf numFmtId="0" fontId="47" fillId="0" borderId="1" xfId="0" applyFont="1" applyBorder="1" applyAlignment="1">
      <alignment horizontal="center" vertical="center" wrapText="1"/>
    </xf>
    <xf numFmtId="1" fontId="47" fillId="0" borderId="1" xfId="0" applyNumberFormat="1" applyFont="1" applyBorder="1" applyAlignment="1">
      <alignment horizontal="center" vertical="center"/>
    </xf>
    <xf numFmtId="18" fontId="47" fillId="0" borderId="1" xfId="0" quotePrefix="1" applyNumberFormat="1" applyFont="1" applyBorder="1" applyAlignment="1">
      <alignment horizontal="center" vertical="center"/>
    </xf>
    <xf numFmtId="0" fontId="45" fillId="0" borderId="1" xfId="0" applyFont="1" applyBorder="1" applyAlignment="1">
      <alignment vertical="center" wrapText="1"/>
    </xf>
    <xf numFmtId="0" fontId="70" fillId="10" borderId="1" xfId="0" applyFont="1" applyFill="1" applyBorder="1" applyAlignment="1">
      <alignment horizontal="center" vertical="center"/>
    </xf>
    <xf numFmtId="0" fontId="22" fillId="0" borderId="4" xfId="0" applyFont="1" applyBorder="1" applyAlignment="1">
      <alignment horizontal="center" vertical="center"/>
    </xf>
    <xf numFmtId="11" fontId="22" fillId="9" borderId="4" xfId="0" applyNumberFormat="1" applyFont="1" applyFill="1" applyBorder="1" applyAlignment="1">
      <alignment horizontal="center" vertical="center" shrinkToFit="1"/>
    </xf>
    <xf numFmtId="0" fontId="71" fillId="0" borderId="4" xfId="0" applyFont="1" applyBorder="1" applyAlignment="1">
      <alignment horizontal="center" vertical="center"/>
    </xf>
    <xf numFmtId="0" fontId="5" fillId="0" borderId="4" xfId="0" applyFont="1" applyBorder="1" applyAlignment="1">
      <alignment horizontal="center" vertical="center"/>
    </xf>
    <xf numFmtId="165" fontId="50" fillId="2" borderId="2" xfId="0" applyNumberFormat="1" applyFont="1" applyFill="1" applyBorder="1" applyAlignment="1">
      <alignment horizontal="center" vertical="center"/>
    </xf>
    <xf numFmtId="0" fontId="22" fillId="9" borderId="0" xfId="0" applyFont="1" applyFill="1" applyAlignment="1">
      <alignment horizontal="center" vertical="center"/>
    </xf>
    <xf numFmtId="0" fontId="6" fillId="0" borderId="0" xfId="0" applyFont="1"/>
    <xf numFmtId="0" fontId="8" fillId="8" borderId="1" xfId="1" applyFill="1" applyBorder="1" applyAlignment="1">
      <alignment horizontal="left" vertical="center" indent="1"/>
    </xf>
    <xf numFmtId="0" fontId="45" fillId="0" borderId="0" xfId="0" applyFont="1" applyAlignment="1">
      <alignment horizontal="center" vertical="center"/>
    </xf>
    <xf numFmtId="0" fontId="72" fillId="10" borderId="1" xfId="0" applyFont="1" applyFill="1" applyBorder="1" applyAlignment="1">
      <alignment horizontal="center" vertical="center"/>
    </xf>
    <xf numFmtId="0" fontId="46" fillId="0" borderId="1" xfId="0" applyFont="1" applyBorder="1" applyAlignment="1">
      <alignment horizontal="center" vertical="center"/>
    </xf>
    <xf numFmtId="0" fontId="45" fillId="0" borderId="0" xfId="0" applyFont="1" applyAlignment="1">
      <alignment horizontal="left"/>
    </xf>
    <xf numFmtId="0" fontId="66" fillId="0" borderId="0" xfId="0" applyFont="1"/>
    <xf numFmtId="49" fontId="45" fillId="0" borderId="0" xfId="0" applyNumberFormat="1" applyFont="1" applyAlignment="1">
      <alignment horizontal="left" vertical="center"/>
    </xf>
    <xf numFmtId="0" fontId="80" fillId="0" borderId="1" xfId="0" applyFont="1" applyBorder="1" applyAlignment="1">
      <alignment horizontal="center" vertical="center"/>
    </xf>
    <xf numFmtId="0" fontId="81" fillId="0" borderId="1" xfId="0" applyFont="1" applyBorder="1" applyAlignment="1">
      <alignment horizontal="center" vertical="center"/>
    </xf>
    <xf numFmtId="0" fontId="77" fillId="3" borderId="1" xfId="0" applyFont="1" applyFill="1" applyBorder="1" applyAlignment="1">
      <alignment horizontal="center" vertical="center"/>
    </xf>
    <xf numFmtId="0" fontId="81" fillId="3" borderId="1" xfId="0" applyFont="1" applyFill="1" applyBorder="1" applyAlignment="1">
      <alignment horizontal="center" vertical="center"/>
    </xf>
    <xf numFmtId="0" fontId="81" fillId="2" borderId="1" xfId="0" applyFont="1" applyFill="1" applyBorder="1" applyAlignment="1">
      <alignment horizontal="center" vertical="center"/>
    </xf>
    <xf numFmtId="165" fontId="81" fillId="2" borderId="1" xfId="0" applyNumberFormat="1" applyFont="1" applyFill="1" applyBorder="1" applyAlignment="1">
      <alignment horizontal="center" vertical="center"/>
    </xf>
    <xf numFmtId="165" fontId="81" fillId="0" borderId="1" xfId="0" applyNumberFormat="1" applyFont="1" applyBorder="1" applyAlignment="1">
      <alignment horizontal="center" vertical="center"/>
    </xf>
    <xf numFmtId="0" fontId="77" fillId="2" borderId="1" xfId="0" applyFont="1" applyFill="1" applyBorder="1" applyAlignment="1">
      <alignment horizontal="center" vertical="center"/>
    </xf>
    <xf numFmtId="0" fontId="46" fillId="2" borderId="1" xfId="0" applyFont="1" applyFill="1" applyBorder="1" applyAlignment="1">
      <alignment horizontal="center" vertical="center"/>
    </xf>
    <xf numFmtId="0" fontId="81" fillId="4" borderId="1" xfId="0" applyFont="1" applyFill="1" applyBorder="1" applyAlignment="1">
      <alignment horizontal="center" vertical="center"/>
    </xf>
    <xf numFmtId="0" fontId="77" fillId="0" borderId="1" xfId="0" applyFont="1" applyBorder="1" applyAlignment="1">
      <alignment horizontal="center" vertical="center"/>
    </xf>
    <xf numFmtId="165" fontId="77" fillId="2" borderId="1" xfId="0" applyNumberFormat="1" applyFont="1" applyFill="1" applyBorder="1" applyAlignment="1">
      <alignment horizontal="center"/>
    </xf>
    <xf numFmtId="0" fontId="45" fillId="2" borderId="1" xfId="0" applyFont="1" applyFill="1" applyBorder="1" applyAlignment="1">
      <alignment horizontal="center" vertical="center"/>
    </xf>
    <xf numFmtId="165" fontId="46" fillId="2" borderId="1" xfId="0" applyNumberFormat="1" applyFont="1" applyFill="1" applyBorder="1" applyAlignment="1">
      <alignment horizontal="center" vertical="center"/>
    </xf>
    <xf numFmtId="165" fontId="81" fillId="0" borderId="1" xfId="0" applyNumberFormat="1" applyFont="1" applyBorder="1" applyAlignment="1">
      <alignment horizontal="center"/>
    </xf>
    <xf numFmtId="0" fontId="81" fillId="0" borderId="0" xfId="0" applyFont="1" applyAlignment="1">
      <alignment horizontal="center" vertical="center"/>
    </xf>
    <xf numFmtId="0" fontId="8" fillId="0" borderId="0" xfId="1" applyAlignment="1">
      <alignment horizontal="left" vertical="center"/>
    </xf>
    <xf numFmtId="0" fontId="10" fillId="7" borderId="0" xfId="2" applyFont="1" applyFill="1" applyAlignment="1">
      <alignment horizontal="center" vertical="center" wrapText="1"/>
    </xf>
    <xf numFmtId="0" fontId="19" fillId="7" borderId="7" xfId="4" applyFont="1" applyFill="1" applyBorder="1" applyAlignment="1">
      <alignment horizontal="center"/>
    </xf>
    <xf numFmtId="0" fontId="19" fillId="7" borderId="8" xfId="4" applyFont="1" applyFill="1" applyBorder="1" applyAlignment="1">
      <alignment horizontal="center"/>
    </xf>
    <xf numFmtId="0" fontId="19" fillId="7" borderId="12" xfId="4" applyFont="1" applyFill="1" applyBorder="1" applyAlignment="1">
      <alignment horizontal="center"/>
    </xf>
    <xf numFmtId="0" fontId="20" fillId="7" borderId="10" xfId="3" applyFont="1" applyFill="1" applyBorder="1" applyAlignment="1">
      <alignment horizontal="center"/>
    </xf>
    <xf numFmtId="0" fontId="20" fillId="7" borderId="0" xfId="3" applyFont="1" applyFill="1" applyAlignment="1">
      <alignment horizontal="center"/>
    </xf>
    <xf numFmtId="0" fontId="20" fillId="7" borderId="13" xfId="3" applyFont="1" applyFill="1" applyBorder="1" applyAlignment="1">
      <alignment horizontal="center"/>
    </xf>
    <xf numFmtId="0" fontId="20" fillId="7" borderId="14" xfId="3" applyFont="1" applyFill="1" applyBorder="1" applyAlignment="1">
      <alignment horizontal="center"/>
    </xf>
    <xf numFmtId="0" fontId="20" fillId="7" borderId="15" xfId="3" applyFont="1" applyFill="1" applyBorder="1" applyAlignment="1">
      <alignment horizontal="center"/>
    </xf>
    <xf numFmtId="0" fontId="20" fillId="7" borderId="16" xfId="3" applyFont="1" applyFill="1" applyBorder="1" applyAlignment="1">
      <alignment horizontal="center"/>
    </xf>
    <xf numFmtId="0" fontId="51" fillId="0" borderId="1" xfId="0" applyFont="1" applyBorder="1" applyAlignment="1">
      <alignment horizontal="center" vertical="center"/>
    </xf>
    <xf numFmtId="0" fontId="50" fillId="0" borderId="1" xfId="0" applyFont="1" applyBorder="1" applyAlignment="1">
      <alignment horizontal="center" vertical="center" wrapText="1" shrinkToFit="1"/>
    </xf>
    <xf numFmtId="0" fontId="47" fillId="0" borderId="1" xfId="0" applyFont="1" applyBorder="1" applyAlignment="1">
      <alignment horizontal="center" vertical="center"/>
    </xf>
    <xf numFmtId="49" fontId="9" fillId="0" borderId="0" xfId="0" applyNumberFormat="1" applyFont="1" applyAlignment="1">
      <alignment horizontal="left" vertical="center"/>
    </xf>
    <xf numFmtId="0" fontId="45" fillId="0" borderId="4" xfId="0" applyFont="1" applyBorder="1" applyAlignment="1">
      <alignment horizontal="center" vertical="center" wrapText="1"/>
    </xf>
    <xf numFmtId="0" fontId="45" fillId="0" borderId="17" xfId="0" applyFont="1" applyBorder="1" applyAlignment="1">
      <alignment horizontal="center" vertical="center" wrapText="1"/>
    </xf>
    <xf numFmtId="0" fontId="23" fillId="4" borderId="18" xfId="0" applyFont="1" applyFill="1" applyBorder="1" applyAlignment="1">
      <alignment horizontal="center" vertical="center"/>
    </xf>
    <xf numFmtId="0" fontId="23" fillId="4" borderId="3" xfId="0" applyFont="1" applyFill="1" applyBorder="1" applyAlignment="1">
      <alignment horizontal="center" vertical="center"/>
    </xf>
    <xf numFmtId="0" fontId="23" fillId="4" borderId="19" xfId="0" applyFont="1" applyFill="1" applyBorder="1" applyAlignment="1">
      <alignment horizontal="center" vertical="center"/>
    </xf>
    <xf numFmtId="0" fontId="50" fillId="0" borderId="1"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0" fillId="0" borderId="1" xfId="0" applyFont="1" applyBorder="1" applyAlignment="1">
      <alignment horizontal="center" vertical="center" wrapText="1"/>
    </xf>
    <xf numFmtId="1" fontId="9" fillId="0" borderId="0" xfId="0" applyNumberFormat="1" applyFont="1" applyAlignment="1">
      <alignment vertical="center"/>
    </xf>
    <xf numFmtId="0" fontId="47" fillId="0" borderId="1" xfId="0" applyFont="1" applyBorder="1" applyAlignment="1">
      <alignment horizontal="center" vertical="center" wrapText="1"/>
    </xf>
    <xf numFmtId="1" fontId="21" fillId="0" borderId="0" xfId="0" applyNumberFormat="1" applyFont="1"/>
    <xf numFmtId="0" fontId="57" fillId="0" borderId="18" xfId="0" applyFont="1" applyBorder="1" applyAlignment="1">
      <alignment horizontal="left" vertical="center" wrapText="1"/>
    </xf>
    <xf numFmtId="0" fontId="57" fillId="0" borderId="3" xfId="0" applyFont="1" applyBorder="1" applyAlignment="1">
      <alignment horizontal="left" vertical="center" wrapText="1"/>
    </xf>
    <xf numFmtId="0" fontId="57" fillId="0" borderId="19" xfId="0" applyFont="1" applyBorder="1" applyAlignment="1">
      <alignment horizontal="left" vertical="center" wrapText="1"/>
    </xf>
    <xf numFmtId="0" fontId="58" fillId="0" borderId="18" xfId="1" applyFont="1" applyBorder="1" applyAlignment="1">
      <alignment horizontal="left" vertical="center" wrapText="1"/>
    </xf>
    <xf numFmtId="0" fontId="58" fillId="0" borderId="3" xfId="1" applyFont="1" applyBorder="1" applyAlignment="1">
      <alignment horizontal="left" vertical="center" wrapText="1"/>
    </xf>
    <xf numFmtId="0" fontId="58" fillId="0" borderId="19" xfId="1" applyFont="1" applyBorder="1" applyAlignment="1">
      <alignment horizontal="left" vertical="center" wrapText="1"/>
    </xf>
    <xf numFmtId="0" fontId="57" fillId="2" borderId="18" xfId="0" applyFont="1" applyFill="1" applyBorder="1" applyAlignment="1">
      <alignment horizontal="left" vertical="center" wrapText="1"/>
    </xf>
    <xf numFmtId="0" fontId="57" fillId="2" borderId="3" xfId="0" applyFont="1" applyFill="1" applyBorder="1" applyAlignment="1">
      <alignment horizontal="left" vertical="center" wrapText="1"/>
    </xf>
    <xf numFmtId="0" fontId="57" fillId="2" borderId="19" xfId="0" applyFont="1" applyFill="1" applyBorder="1" applyAlignment="1">
      <alignment horizontal="left" vertical="center" wrapText="1"/>
    </xf>
    <xf numFmtId="0" fontId="58" fillId="0" borderId="18" xfId="1" applyFont="1" applyFill="1" applyBorder="1" applyAlignment="1">
      <alignment horizontal="left" vertical="center" wrapText="1"/>
    </xf>
    <xf numFmtId="0" fontId="58" fillId="0" borderId="3" xfId="1" applyFont="1" applyFill="1" applyBorder="1" applyAlignment="1">
      <alignment horizontal="left" vertical="center" wrapText="1"/>
    </xf>
    <xf numFmtId="0" fontId="58" fillId="0" borderId="19" xfId="1" applyFont="1" applyFill="1" applyBorder="1" applyAlignment="1">
      <alignment horizontal="left" vertical="center" wrapText="1"/>
    </xf>
    <xf numFmtId="0" fontId="58" fillId="5" borderId="18" xfId="0" applyFont="1" applyFill="1" applyBorder="1" applyAlignment="1">
      <alignment horizontal="left" vertical="justify" wrapText="1"/>
    </xf>
    <xf numFmtId="0" fontId="58" fillId="5" borderId="3" xfId="0" applyFont="1" applyFill="1" applyBorder="1" applyAlignment="1">
      <alignment horizontal="left" vertical="justify" wrapText="1"/>
    </xf>
    <xf numFmtId="0" fontId="58" fillId="5" borderId="19" xfId="0" applyFont="1" applyFill="1" applyBorder="1" applyAlignment="1">
      <alignment horizontal="left" vertical="justify" wrapText="1"/>
    </xf>
    <xf numFmtId="0" fontId="58" fillId="2" borderId="18" xfId="0" applyFont="1" applyFill="1" applyBorder="1" applyAlignment="1">
      <alignment horizontal="left" vertical="center" wrapText="1"/>
    </xf>
    <xf numFmtId="0" fontId="58" fillId="2" borderId="18" xfId="1" applyFont="1" applyFill="1" applyBorder="1" applyAlignment="1">
      <alignment horizontal="left" vertical="center" wrapText="1"/>
    </xf>
    <xf numFmtId="0" fontId="58" fillId="2" borderId="3" xfId="1" applyFont="1" applyFill="1" applyBorder="1" applyAlignment="1">
      <alignment horizontal="left" vertical="center" wrapText="1"/>
    </xf>
    <xf numFmtId="0" fontId="58" fillId="2" borderId="19" xfId="1" applyFont="1" applyFill="1" applyBorder="1" applyAlignment="1">
      <alignment horizontal="left" vertical="center" wrapText="1"/>
    </xf>
    <xf numFmtId="0" fontId="57" fillId="0" borderId="0" xfId="0" applyFont="1" applyAlignment="1">
      <alignment horizontal="left" vertical="center" wrapText="1"/>
    </xf>
    <xf numFmtId="0" fontId="58" fillId="4" borderId="18" xfId="1" applyFont="1" applyFill="1" applyBorder="1" applyAlignment="1">
      <alignment horizontal="left" vertical="center" wrapText="1"/>
    </xf>
    <xf numFmtId="0" fontId="58" fillId="4" borderId="3" xfId="1" applyFont="1" applyFill="1" applyBorder="1" applyAlignment="1">
      <alignment horizontal="left" vertical="center" wrapText="1"/>
    </xf>
    <xf numFmtId="0" fontId="58" fillId="4" borderId="19" xfId="1" applyFont="1" applyFill="1" applyBorder="1" applyAlignment="1">
      <alignment horizontal="left" vertical="center" wrapText="1"/>
    </xf>
    <xf numFmtId="0" fontId="18" fillId="0" borderId="18" xfId="1" applyFont="1" applyBorder="1" applyAlignment="1">
      <alignment horizontal="left" vertical="center" wrapText="1"/>
    </xf>
    <xf numFmtId="0" fontId="18" fillId="0" borderId="3" xfId="1" applyFont="1" applyBorder="1" applyAlignment="1">
      <alignment horizontal="left" vertical="center" wrapText="1"/>
    </xf>
    <xf numFmtId="0" fontId="18" fillId="0" borderId="19" xfId="1" applyFont="1" applyBorder="1" applyAlignment="1">
      <alignment horizontal="left" vertical="center" wrapText="1"/>
    </xf>
    <xf numFmtId="0" fontId="58" fillId="5" borderId="18" xfId="0" applyFont="1" applyFill="1" applyBorder="1" applyAlignment="1">
      <alignment horizontal="left" vertical="center" wrapText="1"/>
    </xf>
    <xf numFmtId="0" fontId="57" fillId="5" borderId="3" xfId="0" applyFont="1" applyFill="1" applyBorder="1" applyAlignment="1">
      <alignment horizontal="left" vertical="center" wrapText="1"/>
    </xf>
    <xf numFmtId="0" fontId="57" fillId="5" borderId="19" xfId="0" applyFont="1" applyFill="1" applyBorder="1" applyAlignment="1">
      <alignment horizontal="left" vertical="center" wrapText="1"/>
    </xf>
    <xf numFmtId="0" fontId="66" fillId="0" borderId="8" xfId="1" applyFont="1" applyBorder="1" applyAlignment="1">
      <alignment horizontal="center" vertical="center" wrapText="1"/>
    </xf>
    <xf numFmtId="0" fontId="66" fillId="0" borderId="9" xfId="1" applyFont="1" applyBorder="1" applyAlignment="1">
      <alignment horizontal="center" vertical="center" wrapText="1"/>
    </xf>
    <xf numFmtId="0" fontId="66" fillId="0" borderId="15" xfId="1" applyFont="1" applyBorder="1" applyAlignment="1">
      <alignment horizontal="center" vertical="center" wrapText="1"/>
    </xf>
    <xf numFmtId="0" fontId="66" fillId="0" borderId="17" xfId="1" applyFont="1" applyBorder="1" applyAlignment="1">
      <alignment horizontal="center" vertical="center" wrapText="1"/>
    </xf>
    <xf numFmtId="0" fontId="70" fillId="10" borderId="18" xfId="0" applyFont="1" applyFill="1" applyBorder="1" applyAlignment="1">
      <alignment horizontal="center" vertical="center" wrapText="1"/>
    </xf>
    <xf numFmtId="0" fontId="70" fillId="10" borderId="3" xfId="0" applyFont="1" applyFill="1" applyBorder="1" applyAlignment="1">
      <alignment horizontal="center" vertical="center" wrapText="1"/>
    </xf>
    <xf numFmtId="0" fontId="70" fillId="10" borderId="19" xfId="0" applyFont="1" applyFill="1" applyBorder="1" applyAlignment="1">
      <alignment horizontal="center" vertical="center" wrapText="1"/>
    </xf>
    <xf numFmtId="0" fontId="18" fillId="2" borderId="18" xfId="1" applyFont="1" applyFill="1" applyBorder="1" applyAlignment="1">
      <alignment horizontal="left" vertical="center" wrapText="1"/>
    </xf>
    <xf numFmtId="0" fontId="18" fillId="2" borderId="3" xfId="1" applyFont="1" applyFill="1" applyBorder="1" applyAlignment="1">
      <alignment horizontal="left" vertical="center" wrapText="1"/>
    </xf>
    <xf numFmtId="0" fontId="18" fillId="2" borderId="19" xfId="1" applyFont="1" applyFill="1" applyBorder="1" applyAlignment="1">
      <alignment horizontal="left" vertical="center" wrapText="1"/>
    </xf>
    <xf numFmtId="0" fontId="66" fillId="0" borderId="0" xfId="1" applyFont="1" applyBorder="1" applyAlignment="1">
      <alignment horizontal="center" vertical="center" wrapText="1"/>
    </xf>
    <xf numFmtId="0" fontId="66" fillId="0" borderId="11" xfId="1" applyFont="1" applyBorder="1" applyAlignment="1">
      <alignment horizontal="center" vertical="center" wrapText="1"/>
    </xf>
    <xf numFmtId="0" fontId="66" fillId="0" borderId="8" xfId="1" applyFont="1" applyFill="1" applyBorder="1" applyAlignment="1">
      <alignment horizontal="center" vertical="center" wrapText="1"/>
    </xf>
    <xf numFmtId="0" fontId="66" fillId="0" borderId="9" xfId="1" applyFont="1" applyFill="1" applyBorder="1" applyAlignment="1">
      <alignment horizontal="center" vertical="center" wrapText="1"/>
    </xf>
    <xf numFmtId="0" fontId="66" fillId="0" borderId="0" xfId="1" applyFont="1" applyFill="1" applyBorder="1" applyAlignment="1">
      <alignment horizontal="center" vertical="center" wrapText="1"/>
    </xf>
    <xf numFmtId="0" fontId="66" fillId="0" borderId="11" xfId="1" applyFont="1" applyFill="1" applyBorder="1" applyAlignment="1">
      <alignment horizontal="center" vertical="center" wrapText="1"/>
    </xf>
    <xf numFmtId="0" fontId="66" fillId="0" borderId="15" xfId="1" applyFont="1" applyFill="1" applyBorder="1" applyAlignment="1">
      <alignment horizontal="center" vertical="center" wrapText="1"/>
    </xf>
    <xf numFmtId="0" fontId="66" fillId="0" borderId="17" xfId="1" applyFont="1" applyFill="1" applyBorder="1" applyAlignment="1">
      <alignment horizontal="center" vertical="center" wrapText="1"/>
    </xf>
    <xf numFmtId="0" fontId="58" fillId="5" borderId="18" xfId="1" applyFont="1" applyFill="1" applyBorder="1" applyAlignment="1">
      <alignment horizontal="left" vertical="center" wrapText="1"/>
    </xf>
    <xf numFmtId="0" fontId="58" fillId="5" borderId="3" xfId="1" applyFont="1" applyFill="1" applyBorder="1" applyAlignment="1">
      <alignment horizontal="left" vertical="center" wrapText="1"/>
    </xf>
    <xf numFmtId="0" fontId="58" fillId="5" borderId="19" xfId="1" applyFont="1" applyFill="1" applyBorder="1" applyAlignment="1">
      <alignment horizontal="left" vertical="center" wrapText="1"/>
    </xf>
    <xf numFmtId="0" fontId="26" fillId="8" borderId="1" xfId="0" applyFont="1" applyFill="1" applyBorder="1" applyAlignment="1">
      <alignment horizontal="center" vertical="center"/>
    </xf>
    <xf numFmtId="0" fontId="23" fillId="8" borderId="1" xfId="0" applyFont="1" applyFill="1" applyBorder="1" applyAlignment="1">
      <alignment horizontal="center" vertical="center"/>
    </xf>
    <xf numFmtId="0" fontId="30" fillId="8" borderId="1" xfId="0" applyFont="1" applyFill="1" applyBorder="1" applyAlignment="1">
      <alignment horizontal="center" vertical="center"/>
    </xf>
    <xf numFmtId="0" fontId="25" fillId="8" borderId="1" xfId="1" applyFont="1" applyFill="1" applyBorder="1" applyAlignment="1">
      <alignment horizontal="center" vertical="center"/>
    </xf>
    <xf numFmtId="0" fontId="21" fillId="0" borderId="7" xfId="0" applyFont="1" applyBorder="1" applyAlignment="1">
      <alignment horizontal="center" vertical="justify" wrapText="1"/>
    </xf>
    <xf numFmtId="0" fontId="21" fillId="0" borderId="8" xfId="0" applyFont="1" applyBorder="1" applyAlignment="1">
      <alignment horizontal="center" vertical="justify" wrapText="1"/>
    </xf>
    <xf numFmtId="0" fontId="21" fillId="0" borderId="9" xfId="0" applyFont="1" applyBorder="1" applyAlignment="1">
      <alignment horizontal="center" vertical="justify" wrapText="1"/>
    </xf>
    <xf numFmtId="0" fontId="21" fillId="0" borderId="10" xfId="0" applyFont="1" applyBorder="1" applyAlignment="1">
      <alignment horizontal="center" vertical="justify" wrapText="1"/>
    </xf>
    <xf numFmtId="0" fontId="21" fillId="0" borderId="0" xfId="0" applyFont="1" applyAlignment="1">
      <alignment horizontal="center" vertical="justify" wrapText="1"/>
    </xf>
    <xf numFmtId="0" fontId="21" fillId="0" borderId="11" xfId="0" applyFont="1" applyBorder="1" applyAlignment="1">
      <alignment horizontal="center" vertical="justify" wrapText="1"/>
    </xf>
    <xf numFmtId="0" fontId="21" fillId="0" borderId="14" xfId="0" applyFont="1" applyBorder="1" applyAlignment="1">
      <alignment horizontal="center" vertical="justify" wrapText="1"/>
    </xf>
    <xf numFmtId="0" fontId="21" fillId="0" borderId="15" xfId="0" applyFont="1" applyBorder="1" applyAlignment="1">
      <alignment horizontal="center" vertical="justify" wrapText="1"/>
    </xf>
    <xf numFmtId="0" fontId="21" fillId="0" borderId="17" xfId="0" applyFont="1" applyBorder="1" applyAlignment="1">
      <alignment horizontal="center" vertical="justify" wrapText="1"/>
    </xf>
    <xf numFmtId="0" fontId="22" fillId="0" borderId="1" xfId="0" applyFont="1" applyBorder="1" applyAlignment="1">
      <alignment horizontal="center"/>
    </xf>
    <xf numFmtId="0" fontId="9" fillId="0" borderId="1" xfId="0" applyFont="1" applyBorder="1" applyAlignment="1">
      <alignment horizontal="center"/>
    </xf>
    <xf numFmtId="0" fontId="9" fillId="6" borderId="1" xfId="0" applyFont="1" applyFill="1" applyBorder="1" applyAlignment="1">
      <alignment horizontal="center"/>
    </xf>
    <xf numFmtId="0" fontId="6" fillId="7" borderId="0" xfId="2" applyFill="1"/>
    <xf numFmtId="0" fontId="0" fillId="7" borderId="0" xfId="0" applyFill="1"/>
    <xf numFmtId="0" fontId="16" fillId="7" borderId="0" xfId="4" applyFont="1" applyFill="1" applyBorder="1" applyAlignment="1">
      <alignment horizontal="left"/>
    </xf>
    <xf numFmtId="0" fontId="16" fillId="7" borderId="0" xfId="2" applyFont="1" applyFill="1"/>
    <xf numFmtId="0" fontId="17" fillId="7" borderId="0" xfId="2" applyFont="1" applyFill="1" applyAlignment="1">
      <alignment horizontal="center"/>
    </xf>
    <xf numFmtId="0" fontId="18" fillId="7" borderId="0" xfId="1" applyFont="1" applyFill="1" applyBorder="1" applyAlignment="1">
      <alignment horizontal="center"/>
    </xf>
    <xf numFmtId="0" fontId="11" fillId="7" borderId="0" xfId="3" applyFill="1"/>
    <xf numFmtId="0" fontId="13" fillId="7" borderId="0" xfId="2" applyFont="1" applyFill="1" applyBorder="1" applyAlignment="1">
      <alignment horizontal="center"/>
    </xf>
    <xf numFmtId="0" fontId="85" fillId="7" borderId="0" xfId="1" applyFont="1" applyFill="1" applyBorder="1" applyAlignment="1">
      <alignment horizontal="center"/>
    </xf>
  </cellXfs>
  <cellStyles count="5">
    <cellStyle name="Hyperlink" xfId="1" builtinId="8"/>
    <cellStyle name="Hyperlink 2 2" xfId="4" xr:uid="{00000000-0005-0000-0000-000001000000}"/>
    <cellStyle name="Normal" xfId="0" builtinId="0"/>
    <cellStyle name="Normal 2 2" xfId="2" xr:uid="{00000000-0005-0000-0000-000003000000}"/>
    <cellStyle name="Normal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368300</xdr:colOff>
      <xdr:row>19</xdr:row>
      <xdr:rowOff>114300</xdr:rowOff>
    </xdr:from>
    <xdr:to>
      <xdr:col>10</xdr:col>
      <xdr:colOff>381000</xdr:colOff>
      <xdr:row>46</xdr:row>
      <xdr:rowOff>38544</xdr:rowOff>
    </xdr:to>
    <xdr:pic>
      <xdr:nvPicPr>
        <xdr:cNvPr id="2" name="Picture 1" descr="Escape from a Black Hole | Scientific American">
          <a:extLst>
            <a:ext uri="{FF2B5EF4-FFF2-40B4-BE49-F238E27FC236}">
              <a16:creationId xmlns:a16="http://schemas.microsoft.com/office/drawing/2014/main" id="{1E38A298-3B27-FE46-8F39-1F5F74339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800" y="3721100"/>
          <a:ext cx="7785100" cy="5410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22860</xdr:colOff>
      <xdr:row>24</xdr:row>
      <xdr:rowOff>15240</xdr:rowOff>
    </xdr:from>
    <xdr:to>
      <xdr:col>4</xdr:col>
      <xdr:colOff>876300</xdr:colOff>
      <xdr:row>32</xdr:row>
      <xdr:rowOff>106680</xdr:rowOff>
    </xdr:to>
    <xdr:cxnSp macro="">
      <xdr:nvCxnSpPr>
        <xdr:cNvPr id="4" name="Straight Arrow Connector 3">
          <a:extLst>
            <a:ext uri="{FF2B5EF4-FFF2-40B4-BE49-F238E27FC236}">
              <a16:creationId xmlns:a16="http://schemas.microsoft.com/office/drawing/2014/main" id="{DCE3CAB5-0E78-165C-130D-2D38703A7161}"/>
            </a:ext>
          </a:extLst>
        </xdr:cNvPr>
        <xdr:cNvCxnSpPr/>
      </xdr:nvCxnSpPr>
      <xdr:spPr>
        <a:xfrm flipH="1" flipV="1">
          <a:off x="3108960" y="5303520"/>
          <a:ext cx="1752600" cy="1920240"/>
        </a:xfrm>
        <a:prstGeom prst="straightConnector1">
          <a:avLst/>
        </a:prstGeom>
        <a:ln w="12700">
          <a:solidFill>
            <a:srgbClr val="0000FF"/>
          </a:solidFill>
          <a:prstDash val="sysDash"/>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14</xdr:row>
      <xdr:rowOff>15326</xdr:rowOff>
    </xdr:from>
    <xdr:to>
      <xdr:col>14</xdr:col>
      <xdr:colOff>977899</xdr:colOff>
      <xdr:row>66</xdr:row>
      <xdr:rowOff>114300</xdr:rowOff>
    </xdr:to>
    <xdr:pic>
      <xdr:nvPicPr>
        <xdr:cNvPr id="2" name="Picture 1" descr="အာကာသတွင်းနက်များ (Black Holes) အကြောင်း (ကြယ်တွေဘယ်လို သေဆုံးကြသလဲ, Part  3) – Science Nuts">
          <a:extLst>
            <a:ext uri="{FF2B5EF4-FFF2-40B4-BE49-F238E27FC236}">
              <a16:creationId xmlns:a16="http://schemas.microsoft.com/office/drawing/2014/main" id="{159E3710-4177-9048-A887-0FE91D0C7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3266526"/>
          <a:ext cx="14211299" cy="1066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800101</xdr:colOff>
      <xdr:row>67</xdr:row>
      <xdr:rowOff>127398</xdr:rowOff>
    </xdr:from>
    <xdr:to>
      <xdr:col>14</xdr:col>
      <xdr:colOff>990600</xdr:colOff>
      <xdr:row>117</xdr:row>
      <xdr:rowOff>38100</xdr:rowOff>
    </xdr:to>
    <xdr:pic>
      <xdr:nvPicPr>
        <xdr:cNvPr id="3" name="Picture 2" descr="Galaxies | University of Oxford Department of Physics">
          <a:extLst>
            <a:ext uri="{FF2B5EF4-FFF2-40B4-BE49-F238E27FC236}">
              <a16:creationId xmlns:a16="http://schemas.microsoft.com/office/drawing/2014/main" id="{AEB30BA2-1781-8E45-AE96-16D7208502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1" y="14148198"/>
          <a:ext cx="14223999" cy="10070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rofmattstrassler.com/articles-and-posts/relativity-space-astronomy-and-cosmology/black-holes/black-hole-information-paradox-an-introduction/" TargetMode="Externa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profmattstrassler.com/articles-and-posts/relativity-space-astronomy-and-cosmology/black-holes/black-hole-information-paradox-an-introduction/"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en.wikipedia.org/wiki/Black_hole_thermodynamics" TargetMode="External"/><Relationship Id="rId18" Type="http://schemas.openxmlformats.org/officeDocument/2006/relationships/hyperlink" Target="http://arxiv.org/abs/gr-qc/9409015" TargetMode="External"/><Relationship Id="rId26" Type="http://schemas.openxmlformats.org/officeDocument/2006/relationships/hyperlink" Target="http://goo.gl/eJVqnS" TargetMode="External"/><Relationship Id="rId3" Type="http://schemas.openxmlformats.org/officeDocument/2006/relationships/hyperlink" Target="http://arxiv.org/abs/0708.3680" TargetMode="External"/><Relationship Id="rId21" Type="http://schemas.openxmlformats.org/officeDocument/2006/relationships/hyperlink" Target="http://physics.ust.hk/phkywong/presentations/hawking.ppt" TargetMode="External"/><Relationship Id="rId34" Type="http://schemas.openxmlformats.org/officeDocument/2006/relationships/hyperlink" Target="http://arxiv.org/abs/0801.1734" TargetMode="External"/><Relationship Id="rId7" Type="http://schemas.openxmlformats.org/officeDocument/2006/relationships/hyperlink" Target="http://xaonon.dyndns.org/hawking" TargetMode="External"/><Relationship Id="rId12" Type="http://schemas.openxmlformats.org/officeDocument/2006/relationships/hyperlink" Target="http://en.wikipedia.org/wiki/Planck_unit" TargetMode="External"/><Relationship Id="rId17" Type="http://schemas.openxmlformats.org/officeDocument/2006/relationships/hyperlink" Target="http://www.scholarpedia.org/article/Bekenstein-Hawking_entropy" TargetMode="External"/><Relationship Id="rId25" Type="http://schemas.openxmlformats.org/officeDocument/2006/relationships/hyperlink" Target="http://xaonon.dyndns.org/hawking" TargetMode="External"/><Relationship Id="rId33" Type="http://schemas.openxmlformats.org/officeDocument/2006/relationships/hyperlink" Target="http://www.scholarpedia.org/article/Bekenstein-Hawking_entropy" TargetMode="External"/><Relationship Id="rId2" Type="http://schemas.openxmlformats.org/officeDocument/2006/relationships/hyperlink" Target="http://home.fnal.gov/~stoughto/distribute/smp/cosmology-stoughton-2012-01-14.pdf" TargetMode="External"/><Relationship Id="rId16" Type="http://schemas.openxmlformats.org/officeDocument/2006/relationships/hyperlink" Target="http://www.doiserbia.nb.rs/img/doi/1450-698X/2008/1450-698X0876015P.pdf" TargetMode="External"/><Relationship Id="rId20" Type="http://schemas.openxmlformats.org/officeDocument/2006/relationships/hyperlink" Target="http://en.wikipedia.org/wiki/Hawking_radiation" TargetMode="External"/><Relationship Id="rId29" Type="http://schemas.openxmlformats.org/officeDocument/2006/relationships/hyperlink" Target="http://dx.doi.org/10.4236/jmp.2013.47A1002" TargetMode="External"/><Relationship Id="rId1" Type="http://schemas.openxmlformats.org/officeDocument/2006/relationships/hyperlink" Target="http://en.wikipedia.org/wiki/Hawking_radiation" TargetMode="External"/><Relationship Id="rId6" Type="http://schemas.openxmlformats.org/officeDocument/2006/relationships/hyperlink" Target="http://imagine.gsfc.nasa.gov/docs/ask_astro/answers/970808.html" TargetMode="External"/><Relationship Id="rId11" Type="http://schemas.openxmlformats.org/officeDocument/2006/relationships/hyperlink" Target="http://link.springer.com/article/10.1140/epjp/i2012-12001-7" TargetMode="External"/><Relationship Id="rId24" Type="http://schemas.openxmlformats.org/officeDocument/2006/relationships/hyperlink" Target="http://arxiv.org/pdf/astro-ph/0305121.pdf" TargetMode="External"/><Relationship Id="rId32" Type="http://schemas.openxmlformats.org/officeDocument/2006/relationships/hyperlink" Target="http://en.wikipedia.org/wiki/Hawking_radiation" TargetMode="External"/><Relationship Id="rId5" Type="http://schemas.openxmlformats.org/officeDocument/2006/relationships/hyperlink" Target="http://en.wikipedia.org/wiki/Sun" TargetMode="External"/><Relationship Id="rId15" Type="http://schemas.openxmlformats.org/officeDocument/2006/relationships/hyperlink" Target="http://www.scholarpedia.org/article/Entropy" TargetMode="External"/><Relationship Id="rId23" Type="http://schemas.openxmlformats.org/officeDocument/2006/relationships/hyperlink" Target="http://arxiv.org/abs/gr-qc/9409015" TargetMode="External"/><Relationship Id="rId28" Type="http://schemas.openxmlformats.org/officeDocument/2006/relationships/hyperlink" Target="http://www.upscale.utoronto.ca/GeneralInterest/Harrison/BlackHoleThermo/BlackHoleThermo.html" TargetMode="External"/><Relationship Id="rId36" Type="http://schemas.openxmlformats.org/officeDocument/2006/relationships/hyperlink" Target="http://www.scholarpedia.org/article/Bekenstein-Hawking_entropy" TargetMode="External"/><Relationship Id="rId10" Type="http://schemas.openxmlformats.org/officeDocument/2006/relationships/hyperlink" Target="http://arxiv.org/pdf/astro-ph/0305121.pdf" TargetMode="External"/><Relationship Id="rId19" Type="http://schemas.openxmlformats.org/officeDocument/2006/relationships/hyperlink" Target="http://xaonon.dyndns.org/hawking/" TargetMode="External"/><Relationship Id="rId31" Type="http://schemas.openxmlformats.org/officeDocument/2006/relationships/hyperlink" Target="http://www.itp.uni-hannover.de/~giulini/papers/BlackHoleSeminar/Hawking_CMP_1975.pdf" TargetMode="External"/><Relationship Id="rId4" Type="http://schemas.openxmlformats.org/officeDocument/2006/relationships/hyperlink" Target="http://arxiv.org/abs/0708.3680" TargetMode="External"/><Relationship Id="rId9" Type="http://schemas.openxmlformats.org/officeDocument/2006/relationships/hyperlink" Target="http://www.scholarpedia.org/article/Bekenstein-Hawking_entropy" TargetMode="External"/><Relationship Id="rId14" Type="http://schemas.openxmlformats.org/officeDocument/2006/relationships/hyperlink" Target="http://arxiv.org/abs/gr-qc/9409015" TargetMode="External"/><Relationship Id="rId22" Type="http://schemas.openxmlformats.org/officeDocument/2006/relationships/hyperlink" Target="http://arxiv.org/abs/gr-qc/9409015" TargetMode="External"/><Relationship Id="rId27" Type="http://schemas.openxmlformats.org/officeDocument/2006/relationships/hyperlink" Target="http://en.wikipedia.org/wiki/Hawking_radiation" TargetMode="External"/><Relationship Id="rId30" Type="http://schemas.openxmlformats.org/officeDocument/2006/relationships/hyperlink" Target="http://dx.doi.org/10.4236/jmp.2013.47A1002" TargetMode="External"/><Relationship Id="rId35" Type="http://schemas.openxmlformats.org/officeDocument/2006/relationships/hyperlink" Target="http://www.scholarpedia.org/article/Bekenstein-Hawking_entropy" TargetMode="External"/><Relationship Id="rId8" Type="http://schemas.openxmlformats.org/officeDocument/2006/relationships/hyperlink" Target="http://xaonon.dyndns.org/hawki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en.wikipedia.org/wiki/Planck_mass" TargetMode="External"/><Relationship Id="rId13" Type="http://schemas.openxmlformats.org/officeDocument/2006/relationships/hyperlink" Target="http://en.wikipedia.org/wiki/Planck%27s_constant" TargetMode="External"/><Relationship Id="rId3" Type="http://schemas.openxmlformats.org/officeDocument/2006/relationships/hyperlink" Target="http://en.wikipedia.org/wiki/Electric_charge" TargetMode="External"/><Relationship Id="rId7" Type="http://schemas.openxmlformats.org/officeDocument/2006/relationships/hyperlink" Target="http://en.wikipedia.org/wiki/Mass" TargetMode="External"/><Relationship Id="rId12" Type="http://schemas.openxmlformats.org/officeDocument/2006/relationships/hyperlink" Target="http://en.wikipedia.org/wiki/Planck_length" TargetMode="External"/><Relationship Id="rId17" Type="http://schemas.openxmlformats.org/officeDocument/2006/relationships/hyperlink" Target="http://en.wikipedia.org/wiki/Planck_constant" TargetMode="External"/><Relationship Id="rId2" Type="http://schemas.openxmlformats.org/officeDocument/2006/relationships/hyperlink" Target="http://en.wikipedia.org/wiki/Planck_temperature" TargetMode="External"/><Relationship Id="rId16" Type="http://schemas.openxmlformats.org/officeDocument/2006/relationships/hyperlink" Target="http://physics.nist.gov/cuu/Constants/index.html" TargetMode="External"/><Relationship Id="rId1" Type="http://schemas.openxmlformats.org/officeDocument/2006/relationships/hyperlink" Target="http://en.wikipedia.org/wiki/Temperature" TargetMode="External"/><Relationship Id="rId6" Type="http://schemas.openxmlformats.org/officeDocument/2006/relationships/hyperlink" Target="http://en.wikipedia.org/wiki/Planck_time" TargetMode="External"/><Relationship Id="rId11" Type="http://schemas.openxmlformats.org/officeDocument/2006/relationships/hyperlink" Target="http://en.wikipedia.org/wiki/Gravitational_constant" TargetMode="External"/><Relationship Id="rId5" Type="http://schemas.openxmlformats.org/officeDocument/2006/relationships/hyperlink" Target="http://en.wikipedia.org/wiki/Time" TargetMode="External"/><Relationship Id="rId15" Type="http://schemas.openxmlformats.org/officeDocument/2006/relationships/hyperlink" Target="http://en.wikipedia.org/wiki/Lightspeed" TargetMode="External"/><Relationship Id="rId10" Type="http://schemas.openxmlformats.org/officeDocument/2006/relationships/hyperlink" Target="http://en.wikipedia.org/wiki/Planck_length" TargetMode="External"/><Relationship Id="rId4" Type="http://schemas.openxmlformats.org/officeDocument/2006/relationships/hyperlink" Target="http://en.wikipedia.org/wiki/Planck_charge" TargetMode="External"/><Relationship Id="rId9" Type="http://schemas.openxmlformats.org/officeDocument/2006/relationships/hyperlink" Target="http://en.wikipedia.org/wiki/Length" TargetMode="External"/><Relationship Id="rId14" Type="http://schemas.openxmlformats.org/officeDocument/2006/relationships/hyperlink" Target="http://en.wikipedia.org/wiki/Boltzmann_constant"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52"/>
  <sheetViews>
    <sheetView showGridLines="0" tabSelected="1" topLeftCell="A8" workbookViewId="0">
      <selection activeCell="C17" sqref="C17:J17"/>
    </sheetView>
  </sheetViews>
  <sheetFormatPr baseColWidth="10" defaultRowHeight="16" x14ac:dyDescent="0.2"/>
  <cols>
    <col min="1" max="1" width="10.83203125" style="201"/>
    <col min="2" max="11" width="11.33203125" style="201" customWidth="1"/>
    <col min="12" max="12" width="10.83203125" style="201"/>
    <col min="13" max="16384" width="10.83203125" style="202"/>
  </cols>
  <sheetData>
    <row r="3" spans="2:11" x14ac:dyDescent="0.2">
      <c r="B3" s="105" t="s">
        <v>232</v>
      </c>
      <c r="C3" s="105"/>
      <c r="D3" s="105"/>
      <c r="E3" s="105"/>
      <c r="F3" s="105"/>
      <c r="G3" s="105"/>
      <c r="H3" s="105"/>
      <c r="I3" s="105"/>
      <c r="J3" s="105"/>
      <c r="K3" s="105"/>
    </row>
    <row r="4" spans="2:11" x14ac:dyDescent="0.2">
      <c r="B4" s="105"/>
      <c r="C4" s="105"/>
      <c r="D4" s="105"/>
      <c r="E4" s="105"/>
      <c r="F4" s="105"/>
      <c r="G4" s="105"/>
      <c r="H4" s="105"/>
      <c r="I4" s="105"/>
      <c r="J4" s="105"/>
      <c r="K4" s="105"/>
    </row>
    <row r="5" spans="2:11" x14ac:dyDescent="0.2">
      <c r="B5" s="105"/>
      <c r="C5" s="105"/>
      <c r="D5" s="105"/>
      <c r="E5" s="105"/>
      <c r="F5" s="105"/>
      <c r="G5" s="105"/>
      <c r="H5" s="105"/>
      <c r="I5" s="105"/>
      <c r="J5" s="105"/>
      <c r="K5" s="105"/>
    </row>
    <row r="6" spans="2:11" x14ac:dyDescent="0.2">
      <c r="B6" s="105"/>
      <c r="C6" s="105"/>
      <c r="D6" s="105"/>
      <c r="E6" s="105"/>
      <c r="F6" s="105"/>
      <c r="G6" s="105"/>
      <c r="H6" s="105"/>
      <c r="I6" s="105"/>
      <c r="J6" s="105"/>
      <c r="K6" s="105"/>
    </row>
    <row r="7" spans="2:11" x14ac:dyDescent="0.2">
      <c r="B7" s="105"/>
      <c r="C7" s="105"/>
      <c r="D7" s="105"/>
      <c r="E7" s="105"/>
      <c r="F7" s="105"/>
      <c r="G7" s="105"/>
      <c r="H7" s="105"/>
      <c r="I7" s="105"/>
      <c r="J7" s="105"/>
      <c r="K7" s="105"/>
    </row>
    <row r="8" spans="2:11" x14ac:dyDescent="0.2">
      <c r="B8" s="105"/>
      <c r="C8" s="105"/>
      <c r="D8" s="105"/>
      <c r="E8" s="105"/>
      <c r="F8" s="105"/>
      <c r="G8" s="105"/>
      <c r="H8" s="105"/>
      <c r="I8" s="105"/>
      <c r="J8" s="105"/>
      <c r="K8" s="105"/>
    </row>
    <row r="9" spans="2:11" x14ac:dyDescent="0.2">
      <c r="B9" s="105"/>
      <c r="C9" s="105"/>
      <c r="D9" s="105"/>
      <c r="E9" s="105"/>
      <c r="F9" s="105"/>
      <c r="G9" s="105"/>
      <c r="H9" s="105"/>
      <c r="I9" s="105"/>
      <c r="J9" s="105"/>
      <c r="K9" s="105"/>
    </row>
    <row r="13" spans="2:11" ht="19" x14ac:dyDescent="0.25">
      <c r="B13" s="202"/>
      <c r="D13" s="5" t="s">
        <v>59</v>
      </c>
      <c r="E13" s="6"/>
      <c r="F13" s="7"/>
      <c r="G13" s="7"/>
      <c r="H13" s="7"/>
      <c r="I13" s="8" t="s">
        <v>60</v>
      </c>
    </row>
    <row r="14" spans="2:11" ht="19" x14ac:dyDescent="0.25">
      <c r="D14" s="9"/>
      <c r="E14" s="10"/>
      <c r="F14" s="11"/>
      <c r="G14" s="11"/>
      <c r="H14" s="11"/>
      <c r="I14" s="12"/>
    </row>
    <row r="15" spans="2:11" ht="19" x14ac:dyDescent="0.25">
      <c r="D15" s="13" t="s">
        <v>61</v>
      </c>
      <c r="E15" s="14"/>
      <c r="F15" s="11"/>
      <c r="G15" s="11"/>
      <c r="H15" s="11"/>
      <c r="I15" s="15" t="s">
        <v>231</v>
      </c>
    </row>
    <row r="16" spans="2:11" ht="19" x14ac:dyDescent="0.25">
      <c r="D16" s="14"/>
      <c r="E16" s="14"/>
      <c r="F16" s="11"/>
      <c r="G16" s="11"/>
      <c r="H16" s="11"/>
      <c r="I16" s="208"/>
    </row>
    <row r="17" spans="3:10" x14ac:dyDescent="0.2">
      <c r="C17" s="209" t="s">
        <v>230</v>
      </c>
      <c r="D17" s="209"/>
      <c r="E17" s="209"/>
      <c r="F17" s="209"/>
      <c r="G17" s="209"/>
      <c r="H17" s="209"/>
      <c r="I17" s="209"/>
      <c r="J17" s="209"/>
    </row>
    <row r="18" spans="3:10" ht="19" x14ac:dyDescent="0.25">
      <c r="D18" s="203"/>
      <c r="E18" s="203"/>
      <c r="F18" s="204"/>
      <c r="G18" s="204"/>
      <c r="H18" s="204"/>
      <c r="I18" s="205"/>
    </row>
    <row r="19" spans="3:10" x14ac:dyDescent="0.2">
      <c r="E19" s="206"/>
      <c r="F19" s="206"/>
      <c r="G19" s="206"/>
      <c r="H19" s="206"/>
    </row>
    <row r="25" spans="3:10" x14ac:dyDescent="0.2">
      <c r="C25" s="207"/>
    </row>
    <row r="30" spans="3:10" x14ac:dyDescent="0.2">
      <c r="E30" s="202"/>
    </row>
    <row r="50" spans="2:11" x14ac:dyDescent="0.2">
      <c r="B50" s="106" t="s">
        <v>62</v>
      </c>
      <c r="C50" s="107"/>
      <c r="D50" s="107"/>
      <c r="E50" s="107"/>
      <c r="F50" s="107"/>
      <c r="G50" s="107"/>
      <c r="H50" s="107"/>
      <c r="I50" s="107"/>
      <c r="J50" s="107"/>
      <c r="K50" s="108"/>
    </row>
    <row r="51" spans="2:11" x14ac:dyDescent="0.2">
      <c r="B51" s="109" t="s">
        <v>63</v>
      </c>
      <c r="C51" s="110"/>
      <c r="D51" s="110"/>
      <c r="E51" s="110"/>
      <c r="F51" s="110"/>
      <c r="G51" s="110"/>
      <c r="H51" s="110"/>
      <c r="I51" s="110"/>
      <c r="J51" s="110"/>
      <c r="K51" s="111"/>
    </row>
    <row r="52" spans="2:11" x14ac:dyDescent="0.2">
      <c r="B52" s="112" t="s">
        <v>64</v>
      </c>
      <c r="C52" s="113"/>
      <c r="D52" s="113"/>
      <c r="E52" s="113"/>
      <c r="F52" s="113"/>
      <c r="G52" s="113"/>
      <c r="H52" s="113"/>
      <c r="I52" s="113"/>
      <c r="J52" s="113"/>
      <c r="K52" s="114"/>
    </row>
  </sheetData>
  <sheetProtection sheet="1" objects="1" scenarios="1"/>
  <mergeCells count="6">
    <mergeCell ref="B3:K9"/>
    <mergeCell ref="E19:H19"/>
    <mergeCell ref="B50:K50"/>
    <mergeCell ref="B51:K51"/>
    <mergeCell ref="B52:K52"/>
    <mergeCell ref="C17:J17"/>
  </mergeCells>
  <hyperlinks>
    <hyperlink ref="I13" r:id="rId1" xr:uid="{00000000-0004-0000-0000-000000000000}"/>
    <hyperlink ref="B50" r:id="rId2" display="http://www.astronomy-morsels.ch/" xr:uid="{00000000-0004-0000-0000-000001000000}"/>
    <hyperlink ref="C17:J17" r:id="rId3" display="Based on spreadsheet of Henry K.O. Norman" xr:uid="{C8C11E48-AFF7-5745-BE77-1D2D4509CF18}"/>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0"/>
  <sheetViews>
    <sheetView showGridLines="0" zoomScaleNormal="100" workbookViewId="0">
      <selection activeCell="F3" sqref="F3"/>
    </sheetView>
  </sheetViews>
  <sheetFormatPr baseColWidth="10" defaultColWidth="8.83203125" defaultRowHeight="16" x14ac:dyDescent="0.2"/>
  <cols>
    <col min="1" max="1" width="10.83203125" style="1" customWidth="1"/>
    <col min="2" max="2" width="27.5" style="32" customWidth="1"/>
    <col min="3" max="3" width="11.83203125" style="32" customWidth="1"/>
    <col min="4" max="4" width="11.83203125" style="82" customWidth="1"/>
    <col min="5" max="5" width="11.83203125" style="32" customWidth="1"/>
    <col min="6" max="6" width="29.83203125" style="82" customWidth="1"/>
    <col min="7" max="7" width="6.83203125" style="32" customWidth="1"/>
    <col min="8" max="8" width="2.6640625" style="33" customWidth="1"/>
    <col min="9" max="16384" width="8.83203125" style="1"/>
  </cols>
  <sheetData>
    <row r="1" spans="2:8" ht="20" customHeight="1" x14ac:dyDescent="0.2"/>
    <row r="2" spans="2:8" ht="20" customHeight="1" x14ac:dyDescent="0.2">
      <c r="B2" s="104" t="s">
        <v>229</v>
      </c>
    </row>
    <row r="3" spans="2:8" ht="20" customHeight="1" x14ac:dyDescent="0.2"/>
    <row r="4" spans="2:8" ht="20" customHeight="1" x14ac:dyDescent="0.2">
      <c r="C4" s="79" t="s">
        <v>155</v>
      </c>
    </row>
    <row r="5" spans="2:8" ht="24" customHeight="1" x14ac:dyDescent="0.2">
      <c r="B5" s="73" t="s">
        <v>7</v>
      </c>
      <c r="C5" s="73" t="s">
        <v>2</v>
      </c>
      <c r="D5" s="83" t="s">
        <v>5</v>
      </c>
      <c r="E5" s="73" t="s">
        <v>3</v>
      </c>
      <c r="F5" s="83" t="s">
        <v>24</v>
      </c>
      <c r="G5" s="73" t="s">
        <v>27</v>
      </c>
    </row>
    <row r="6" spans="2:8" ht="24" customHeight="1" x14ac:dyDescent="0.2">
      <c r="B6" s="37" t="s">
        <v>10</v>
      </c>
      <c r="C6" s="35">
        <f>(1.9891E+30)</f>
        <v>1.9890999999999999E+30</v>
      </c>
      <c r="D6" s="84" t="s">
        <v>157</v>
      </c>
      <c r="E6" s="36" t="s">
        <v>18</v>
      </c>
      <c r="F6" s="72"/>
      <c r="G6" s="69">
        <v>1</v>
      </c>
      <c r="H6" s="132"/>
    </row>
    <row r="7" spans="2:8" ht="24" customHeight="1" x14ac:dyDescent="0.2">
      <c r="B7" s="74" t="s">
        <v>88</v>
      </c>
      <c r="C7" s="75">
        <v>1.4820000000000001E+23</v>
      </c>
      <c r="D7" s="76" t="s">
        <v>158</v>
      </c>
      <c r="E7" s="77" t="s">
        <v>87</v>
      </c>
      <c r="F7" s="119"/>
      <c r="G7" s="133"/>
      <c r="H7" s="132"/>
    </row>
    <row r="8" spans="2:8" ht="24" customHeight="1" x14ac:dyDescent="0.2">
      <c r="B8" s="121" t="s">
        <v>154</v>
      </c>
      <c r="C8" s="122"/>
      <c r="D8" s="122"/>
      <c r="E8" s="123"/>
      <c r="F8" s="120"/>
      <c r="G8" s="133"/>
      <c r="H8" s="132"/>
    </row>
    <row r="9" spans="2:8" ht="18" customHeight="1" thickBot="1" x14ac:dyDescent="0.25">
      <c r="B9" s="47" t="s">
        <v>17</v>
      </c>
      <c r="C9" s="78">
        <f>C7*C6</f>
        <v>2.9478461999999999E+53</v>
      </c>
      <c r="D9" s="43" t="s">
        <v>4</v>
      </c>
      <c r="E9" s="47" t="s">
        <v>18</v>
      </c>
      <c r="F9" s="88" t="str">
        <f>C7&amp;"×M⨀"</f>
        <v>1.482E+23×M⨀</v>
      </c>
      <c r="G9" s="133"/>
      <c r="H9" s="132"/>
    </row>
    <row r="10" spans="2:8" ht="18" customHeight="1" thickTop="1" x14ac:dyDescent="0.2">
      <c r="B10" s="39" t="s">
        <v>23</v>
      </c>
      <c r="C10" s="40">
        <f>((2*Constants!C4*C9)/Constants!C3^2)</f>
        <v>4.377933913228438E+26</v>
      </c>
      <c r="D10" s="38" t="s">
        <v>159</v>
      </c>
      <c r="E10" s="39" t="s">
        <v>19</v>
      </c>
      <c r="F10" s="89" t="s">
        <v>180</v>
      </c>
      <c r="G10" s="70">
        <v>2</v>
      </c>
    </row>
    <row r="11" spans="2:8" ht="18" customHeight="1" x14ac:dyDescent="0.2">
      <c r="B11" s="125" t="s">
        <v>11</v>
      </c>
      <c r="C11" s="41">
        <f>4*PI()*C10^2</f>
        <v>2.4085089631842756E+54</v>
      </c>
      <c r="D11" s="115" t="s">
        <v>6</v>
      </c>
      <c r="E11" s="124" t="s">
        <v>89</v>
      </c>
      <c r="F11" s="90" t="s">
        <v>181</v>
      </c>
      <c r="G11" s="70">
        <v>3</v>
      </c>
    </row>
    <row r="12" spans="2:8" ht="18" customHeight="1" x14ac:dyDescent="0.2">
      <c r="B12" s="126"/>
      <c r="C12" s="41">
        <f>C9^2*((16*PI()*Constants!C4^2)/Constants!C3^4)</f>
        <v>2.4085089631842756E+54</v>
      </c>
      <c r="D12" s="115"/>
      <c r="E12" s="124"/>
      <c r="F12" s="90" t="s">
        <v>182</v>
      </c>
      <c r="G12" s="70">
        <v>4</v>
      </c>
    </row>
    <row r="13" spans="2:8" ht="18" customHeight="1" x14ac:dyDescent="0.2">
      <c r="B13" s="126"/>
      <c r="C13" s="41">
        <f>(4*PI()*(2*Constants!C4*C9/Constants!C3^2)^2)</f>
        <v>2.4085089631842756E+54</v>
      </c>
      <c r="D13" s="115"/>
      <c r="E13" s="124"/>
      <c r="F13" s="91" t="s">
        <v>183</v>
      </c>
      <c r="G13" s="70">
        <v>5</v>
      </c>
    </row>
    <row r="14" spans="2:8" ht="18" customHeight="1" x14ac:dyDescent="0.2">
      <c r="B14" s="127"/>
      <c r="C14" s="41">
        <f>(16*PI()*((Constants!C4*C9)/Constants!C3^2)^2)</f>
        <v>2.4085089631842756E+54</v>
      </c>
      <c r="D14" s="115"/>
      <c r="E14" s="124"/>
      <c r="F14" s="91" t="s">
        <v>184</v>
      </c>
      <c r="G14" s="70">
        <v>6</v>
      </c>
    </row>
    <row r="15" spans="2:8" ht="18" customHeight="1" x14ac:dyDescent="0.2">
      <c r="B15" s="125" t="s">
        <v>37</v>
      </c>
      <c r="C15" s="42">
        <f>(Constants!C4*C9/C10^2)</f>
        <v>1.0264604223708403E-10</v>
      </c>
      <c r="D15" s="128" t="s">
        <v>20</v>
      </c>
      <c r="E15" s="124" t="s">
        <v>90</v>
      </c>
      <c r="F15" s="89" t="s">
        <v>185</v>
      </c>
      <c r="G15" s="117">
        <v>7</v>
      </c>
      <c r="H15" s="132"/>
    </row>
    <row r="16" spans="2:8" ht="18" customHeight="1" x14ac:dyDescent="0.2">
      <c r="B16" s="126"/>
      <c r="C16" s="42">
        <f>(Constants!C3^4/(4*Constants!C4*C9))</f>
        <v>1.0264604223708404E-10</v>
      </c>
      <c r="D16" s="129"/>
      <c r="E16" s="124"/>
      <c r="F16" s="89" t="s">
        <v>186</v>
      </c>
      <c r="G16" s="117"/>
      <c r="H16" s="132"/>
    </row>
    <row r="17" spans="2:8" ht="18" customHeight="1" x14ac:dyDescent="0.2">
      <c r="B17" s="127"/>
      <c r="C17" s="42">
        <f>(1/(4*C9))</f>
        <v>8.4807680943463062E-55</v>
      </c>
      <c r="D17" s="130"/>
      <c r="E17" s="39" t="s">
        <v>41</v>
      </c>
      <c r="F17" s="89" t="s">
        <v>187</v>
      </c>
      <c r="G17" s="71" t="s">
        <v>100</v>
      </c>
    </row>
    <row r="18" spans="2:8" ht="18" customHeight="1" x14ac:dyDescent="0.2">
      <c r="B18" s="39" t="s">
        <v>28</v>
      </c>
      <c r="C18" s="42">
        <f>((2*Constants!C4*C9)/C10)^0.5</f>
        <v>299792458</v>
      </c>
      <c r="D18" s="38" t="s">
        <v>160</v>
      </c>
      <c r="E18" s="39" t="s">
        <v>91</v>
      </c>
      <c r="F18" s="89" t="s">
        <v>188</v>
      </c>
      <c r="G18" s="70">
        <v>8</v>
      </c>
    </row>
    <row r="19" spans="2:8" ht="18" customHeight="1" x14ac:dyDescent="0.2">
      <c r="B19" s="125" t="s">
        <v>0</v>
      </c>
      <c r="C19" s="42">
        <f>1E+27*(1/C9)</f>
        <v>3.3923072377385223E-27</v>
      </c>
      <c r="D19" s="128" t="s">
        <v>161</v>
      </c>
      <c r="E19" s="125" t="s">
        <v>1</v>
      </c>
      <c r="F19" s="89" t="s">
        <v>189</v>
      </c>
      <c r="G19" s="70">
        <v>9</v>
      </c>
    </row>
    <row r="20" spans="2:8" ht="18" customHeight="1" x14ac:dyDescent="0.2">
      <c r="B20" s="126"/>
      <c r="C20" s="40">
        <f>C6/C9*10^-6</f>
        <v>6.747638326585694E-30</v>
      </c>
      <c r="D20" s="129"/>
      <c r="E20" s="126"/>
      <c r="F20" s="89" t="s">
        <v>190</v>
      </c>
      <c r="G20" s="70">
        <v>10</v>
      </c>
    </row>
    <row r="21" spans="2:8" ht="18" customHeight="1" x14ac:dyDescent="0.2">
      <c r="B21" s="126"/>
      <c r="C21" s="44">
        <f>(Constants!C4*C9*Constants!C7)/(C10^2*Constants!C5*Constants!C3)</f>
        <v>2.6152572163805281E-30</v>
      </c>
      <c r="D21" s="129"/>
      <c r="E21" s="126"/>
      <c r="F21" s="92" t="s">
        <v>191</v>
      </c>
      <c r="G21" s="70">
        <v>11</v>
      </c>
      <c r="H21" s="34"/>
    </row>
    <row r="22" spans="2:8" ht="18" customHeight="1" x14ac:dyDescent="0.2">
      <c r="B22" s="126"/>
      <c r="C22" s="44">
        <f>(Constants!C3^3*Constants!C7)/(4*Constants!C5*Constants!C4*C9)</f>
        <v>2.6152572163805288E-30</v>
      </c>
      <c r="D22" s="129"/>
      <c r="E22" s="126"/>
      <c r="F22" s="93" t="s">
        <v>192</v>
      </c>
      <c r="G22" s="70">
        <v>12</v>
      </c>
      <c r="H22" s="34"/>
    </row>
    <row r="23" spans="2:8" ht="18" customHeight="1" x14ac:dyDescent="0.2">
      <c r="B23" s="126"/>
      <c r="C23" s="45">
        <f>0.00000006/C7</f>
        <v>4.0485829959514162E-31</v>
      </c>
      <c r="D23" s="129"/>
      <c r="E23" s="126"/>
      <c r="F23" s="94" t="s">
        <v>193</v>
      </c>
      <c r="G23" s="70">
        <v>13</v>
      </c>
      <c r="H23" s="34"/>
    </row>
    <row r="24" spans="2:8" ht="18" customHeight="1" x14ac:dyDescent="0.2">
      <c r="B24" s="126"/>
      <c r="C24" s="46">
        <f>(Constants!C7*Constants!C3^3)/(8*PI()*Constants!C4*C9*Constants!C5)</f>
        <v>4.1623111344371167E-31</v>
      </c>
      <c r="D24" s="129"/>
      <c r="E24" s="126"/>
      <c r="F24" s="95" t="s">
        <v>194</v>
      </c>
      <c r="G24" s="70">
        <v>14</v>
      </c>
    </row>
    <row r="25" spans="2:8" ht="18" customHeight="1" x14ac:dyDescent="0.2">
      <c r="B25" s="126"/>
      <c r="C25" s="44">
        <f>(Constants!C7*C16)/(2*PI()*Constants!C3*Constants!C5)</f>
        <v>4.1623111344371176E-31</v>
      </c>
      <c r="D25" s="129"/>
      <c r="E25" s="126"/>
      <c r="F25" s="96" t="s">
        <v>195</v>
      </c>
      <c r="G25" s="70">
        <v>15</v>
      </c>
      <c r="H25" s="34"/>
    </row>
    <row r="26" spans="2:8" ht="18" customHeight="1" x14ac:dyDescent="0.2">
      <c r="B26" s="126"/>
      <c r="C26" s="42">
        <f>1/C9*((Constants!C7*Constants!C3^3)/(8*PI()*Constants!C4^2))</f>
        <v>8.6107696213682732E-44</v>
      </c>
      <c r="D26" s="129"/>
      <c r="E26" s="126"/>
      <c r="F26" s="89" t="s">
        <v>196</v>
      </c>
      <c r="G26" s="70">
        <v>16</v>
      </c>
    </row>
    <row r="27" spans="2:8" ht="18" customHeight="1" x14ac:dyDescent="0.2">
      <c r="B27" s="126"/>
      <c r="C27" s="42">
        <f>(Constants!C7*C15)/(2*PI())</f>
        <v>1.7228142823865538E-45</v>
      </c>
      <c r="D27" s="129"/>
      <c r="E27" s="126"/>
      <c r="F27" s="89" t="s">
        <v>197</v>
      </c>
      <c r="G27" s="70">
        <v>17</v>
      </c>
      <c r="H27" s="34"/>
    </row>
    <row r="28" spans="2:8" ht="18" customHeight="1" x14ac:dyDescent="0.2">
      <c r="B28" s="126"/>
      <c r="C28" s="42">
        <f>1/(4*PI())/C9</f>
        <v>2.6995123268624962E-55</v>
      </c>
      <c r="D28" s="129"/>
      <c r="E28" s="126"/>
      <c r="F28" s="94" t="s">
        <v>198</v>
      </c>
      <c r="G28" s="70" t="s">
        <v>108</v>
      </c>
      <c r="H28" s="34"/>
    </row>
    <row r="29" spans="2:8" ht="18" customHeight="1" x14ac:dyDescent="0.2">
      <c r="B29" s="126"/>
      <c r="C29" s="44">
        <f>1/(8*PI()*C9)</f>
        <v>1.3497561634312481E-55</v>
      </c>
      <c r="D29" s="129"/>
      <c r="E29" s="126"/>
      <c r="F29" s="92" t="s">
        <v>199</v>
      </c>
      <c r="G29" s="70">
        <v>18</v>
      </c>
      <c r="H29" s="34"/>
    </row>
    <row r="30" spans="2:8" ht="18" customHeight="1" x14ac:dyDescent="0.2">
      <c r="B30" s="126"/>
      <c r="C30" s="44">
        <f>(1/(4*C9))/(2*PI())</f>
        <v>1.3497561634312481E-55</v>
      </c>
      <c r="D30" s="129"/>
      <c r="E30" s="126"/>
      <c r="F30" s="92" t="s">
        <v>200</v>
      </c>
      <c r="G30" s="70" t="s">
        <v>101</v>
      </c>
      <c r="H30" s="34"/>
    </row>
    <row r="31" spans="2:8" ht="18" customHeight="1" x14ac:dyDescent="0.2">
      <c r="B31" s="127"/>
      <c r="C31" s="42">
        <f>(Constants!C7/(4*PI()^2*Constants!C5*Constants!C3))/C15</f>
        <v>6.2873878990017088E-12</v>
      </c>
      <c r="D31" s="130"/>
      <c r="E31" s="126"/>
      <c r="F31" s="89" t="s">
        <v>201</v>
      </c>
      <c r="G31" s="70">
        <v>19</v>
      </c>
      <c r="H31" s="34"/>
    </row>
    <row r="32" spans="2:8" ht="18" customHeight="1" x14ac:dyDescent="0.2">
      <c r="B32" s="124" t="s">
        <v>26</v>
      </c>
      <c r="C32" s="42">
        <f>Constants!C7/(8*PI()*C9)</f>
        <v>1.4234146860529822E-89</v>
      </c>
      <c r="D32" s="115" t="s">
        <v>162</v>
      </c>
      <c r="E32" s="126"/>
      <c r="F32" s="89" t="s">
        <v>202</v>
      </c>
      <c r="G32" s="70">
        <v>20</v>
      </c>
      <c r="H32" s="34"/>
    </row>
    <row r="33" spans="2:8" ht="18" customHeight="1" x14ac:dyDescent="0.2">
      <c r="B33" s="124"/>
      <c r="C33" s="44">
        <f>C24*Constants!C5</f>
        <v>5.746689872987244E-54</v>
      </c>
      <c r="D33" s="115"/>
      <c r="E33" s="126"/>
      <c r="F33" s="95" t="s">
        <v>203</v>
      </c>
      <c r="G33" s="70">
        <v>21</v>
      </c>
    </row>
    <row r="34" spans="2:8" ht="18" customHeight="1" x14ac:dyDescent="0.2">
      <c r="B34" s="124"/>
      <c r="C34" s="44">
        <f>(Constants!C7*Constants!C3)/(4*PI()*C10)</f>
        <v>5.746689872987244E-54</v>
      </c>
      <c r="D34" s="115"/>
      <c r="E34" s="127"/>
      <c r="F34" s="95" t="s">
        <v>204</v>
      </c>
      <c r="G34" s="70">
        <v>22</v>
      </c>
    </row>
    <row r="35" spans="2:8" ht="18" customHeight="1" x14ac:dyDescent="0.2">
      <c r="B35" s="131" t="s">
        <v>32</v>
      </c>
      <c r="C35" s="48">
        <f>(Constants!C7*Constants!C3^6)/(15360*PI()*Constants!C4^2*C9^2)</f>
        <v>4.099189815078613E-75</v>
      </c>
      <c r="D35" s="115" t="s">
        <v>163</v>
      </c>
      <c r="E35" s="116" t="s">
        <v>31</v>
      </c>
      <c r="F35" s="97" t="s">
        <v>205</v>
      </c>
      <c r="G35" s="70">
        <v>23</v>
      </c>
    </row>
    <row r="36" spans="2:8" ht="18" customHeight="1" x14ac:dyDescent="0.2">
      <c r="B36" s="131"/>
      <c r="C36" s="48">
        <f>(1/C9^2)*((Constants!C7*Constants!C3^6)/(15360*PI()*Constants!C4^2))</f>
        <v>4.099189815078613E-75</v>
      </c>
      <c r="D36" s="115"/>
      <c r="E36" s="116"/>
      <c r="F36" s="97" t="s">
        <v>206</v>
      </c>
      <c r="G36" s="70">
        <v>24</v>
      </c>
    </row>
    <row r="37" spans="2:8" ht="18" customHeight="1" x14ac:dyDescent="0.2">
      <c r="B37" s="124" t="s">
        <v>38</v>
      </c>
      <c r="C37" s="42">
        <f>(Constants!C3^3*Constants!C5)/(4*Constants!C4*Constants!C7)/C11</f>
        <v>5.4863708047749731E-9</v>
      </c>
      <c r="D37" s="115" t="s">
        <v>164</v>
      </c>
      <c r="E37" s="116" t="s">
        <v>92</v>
      </c>
      <c r="F37" s="94" t="s">
        <v>207</v>
      </c>
      <c r="G37" s="70">
        <v>28</v>
      </c>
      <c r="H37" s="34"/>
    </row>
    <row r="38" spans="2:8" ht="18" customHeight="1" x14ac:dyDescent="0.2">
      <c r="B38" s="124"/>
      <c r="C38" s="44">
        <f>C11/(4*Constants!C7)</f>
        <v>5.7096850439836902E+87</v>
      </c>
      <c r="D38" s="115"/>
      <c r="E38" s="116"/>
      <c r="F38" s="92" t="s">
        <v>208</v>
      </c>
      <c r="G38" s="70">
        <v>25</v>
      </c>
      <c r="H38" s="34"/>
    </row>
    <row r="39" spans="2:8" ht="18" customHeight="1" x14ac:dyDescent="0.2">
      <c r="B39" s="124"/>
      <c r="C39" s="44">
        <f>(PI()*C10^2)/Constants!C7</f>
        <v>5.7096850439836902E+87</v>
      </c>
      <c r="D39" s="115"/>
      <c r="E39" s="116"/>
      <c r="F39" s="92" t="s">
        <v>209</v>
      </c>
      <c r="G39" s="70">
        <v>29</v>
      </c>
      <c r="H39" s="34"/>
    </row>
    <row r="40" spans="2:8" ht="18" customHeight="1" x14ac:dyDescent="0.2">
      <c r="B40" s="124"/>
      <c r="C40" s="42">
        <f>((Constants!C5*Constants!C3^3)/(4*Constants!C7))*C14</f>
        <v>2.1240145186484285E+90</v>
      </c>
      <c r="D40" s="115"/>
      <c r="E40" s="116"/>
      <c r="F40" s="89" t="s">
        <v>210</v>
      </c>
      <c r="G40" s="70">
        <v>27</v>
      </c>
      <c r="H40" s="34"/>
    </row>
    <row r="41" spans="2:8" ht="18" customHeight="1" x14ac:dyDescent="0.2">
      <c r="B41" s="124"/>
      <c r="C41" s="42">
        <f>C14/(4*Constants!C7*Constants!C4)</f>
        <v>8.5553220394610752E+97</v>
      </c>
      <c r="D41" s="115"/>
      <c r="E41" s="116"/>
      <c r="F41" s="98" t="s">
        <v>211</v>
      </c>
      <c r="G41" s="70">
        <v>30</v>
      </c>
      <c r="H41" s="34"/>
    </row>
    <row r="42" spans="2:8" ht="18" customHeight="1" x14ac:dyDescent="0.2">
      <c r="B42" s="124"/>
      <c r="C42" s="49">
        <f>(Constants!C5*C11)/(4*Constants!C8^2)</f>
        <v>3.18259730327432E+100</v>
      </c>
      <c r="D42" s="115"/>
      <c r="E42" s="116"/>
      <c r="F42" s="95" t="s">
        <v>212</v>
      </c>
      <c r="G42" s="70">
        <v>31</v>
      </c>
    </row>
    <row r="43" spans="2:8" ht="18" customHeight="1" x14ac:dyDescent="0.2">
      <c r="B43" s="124"/>
      <c r="C43" s="44">
        <f>(C11*Constants!C5*Constants!C3^3)/(4*Constants!C4*Constants!C7)</f>
        <v>3.18259730327432E+100</v>
      </c>
      <c r="D43" s="115"/>
      <c r="E43" s="116"/>
      <c r="F43" s="92" t="s">
        <v>213</v>
      </c>
      <c r="G43" s="70">
        <v>32</v>
      </c>
    </row>
    <row r="44" spans="2:8" ht="18" customHeight="1" x14ac:dyDescent="0.25">
      <c r="B44" s="124"/>
      <c r="C44" s="44">
        <f>(4*PI()*Constants!C4*Constants!C5*C9^2)/(Constants!C7*Constants!C3)</f>
        <v>3.18259730327432E+100</v>
      </c>
      <c r="D44" s="115"/>
      <c r="E44" s="116"/>
      <c r="F44" s="99" t="s">
        <v>214</v>
      </c>
      <c r="G44" s="70">
        <v>33</v>
      </c>
    </row>
    <row r="45" spans="2:8" ht="18" customHeight="1" x14ac:dyDescent="0.2">
      <c r="B45" s="124"/>
      <c r="C45" s="44">
        <f>(1/4*C11)*((Constants!C5*Constants!C3^3)/(Constants!C4*Constants!C7))</f>
        <v>3.18259730327432E+100</v>
      </c>
      <c r="D45" s="115"/>
      <c r="E45" s="116"/>
      <c r="F45" s="100" t="s">
        <v>215</v>
      </c>
      <c r="G45" s="70" t="s">
        <v>109</v>
      </c>
    </row>
    <row r="46" spans="2:8" ht="18" customHeight="1" x14ac:dyDescent="0.2">
      <c r="B46" s="124"/>
      <c r="C46" s="44">
        <f>(PI()*C11*Constants!C5*Constants!C3^3)/(2*Constants!C6*Constants!C4)</f>
        <v>3.18259730327432E+100</v>
      </c>
      <c r="D46" s="115"/>
      <c r="E46" s="116"/>
      <c r="F46" s="101" t="s">
        <v>216</v>
      </c>
      <c r="G46" s="70" t="s">
        <v>110</v>
      </c>
    </row>
    <row r="47" spans="2:8" ht="18" customHeight="1" x14ac:dyDescent="0.2">
      <c r="B47" s="124"/>
      <c r="C47" s="50">
        <f>Constants!C5*(Constants!C3^3/(4*Constants!C4*Constants!C7)*C11*(Constants!C4*Constants!C6/(Constants!C3^3*Constants!C8^2)))</f>
        <v>1.9996848614602583E+101</v>
      </c>
      <c r="D47" s="115"/>
      <c r="E47" s="116"/>
      <c r="F47" s="94" t="s">
        <v>217</v>
      </c>
      <c r="G47" s="70">
        <v>34</v>
      </c>
    </row>
    <row r="48" spans="2:8" ht="18" customHeight="1" x14ac:dyDescent="0.2">
      <c r="B48" s="124"/>
      <c r="C48" s="42">
        <f>16*PI()*C9^2</f>
        <v>4.3679684966300997E+108</v>
      </c>
      <c r="D48" s="115"/>
      <c r="E48" s="116"/>
      <c r="F48" s="102" t="s">
        <v>218</v>
      </c>
      <c r="G48" s="70">
        <v>35</v>
      </c>
      <c r="H48" s="34"/>
    </row>
    <row r="49" spans="2:8" ht="18" customHeight="1" x14ac:dyDescent="0.25">
      <c r="B49" s="124"/>
      <c r="C49" s="42">
        <f>C9^2*PI()*2*((Constants!C5*Constants!C3*Constants!C4)/Constants!C7)</f>
        <v>1.4301879040758125E+117</v>
      </c>
      <c r="D49" s="115"/>
      <c r="E49" s="116"/>
      <c r="F49" s="102" t="s">
        <v>219</v>
      </c>
      <c r="G49" s="70" t="s">
        <v>111</v>
      </c>
    </row>
    <row r="50" spans="2:8" ht="18" customHeight="1" x14ac:dyDescent="0.2">
      <c r="B50" s="124"/>
      <c r="C50" s="42">
        <f>C9^2*((4*PI()*Constants!C4)/(Constants!C7*Constants!C3*LN(10)))</f>
        <v>1.0011122647064244E+123</v>
      </c>
      <c r="D50" s="115"/>
      <c r="E50" s="116"/>
      <c r="F50" s="98" t="s">
        <v>220</v>
      </c>
      <c r="G50" s="70">
        <v>36</v>
      </c>
    </row>
    <row r="51" spans="2:8" ht="18" customHeight="1" x14ac:dyDescent="0.2">
      <c r="B51" s="124"/>
      <c r="C51" s="44">
        <f>C11/(4*Constants!C8^2)</f>
        <v>2.3051461771265218E+123</v>
      </c>
      <c r="D51" s="115"/>
      <c r="E51" s="116"/>
      <c r="F51" s="95" t="s">
        <v>221</v>
      </c>
      <c r="G51" s="70">
        <v>26</v>
      </c>
      <c r="H51" s="51"/>
    </row>
    <row r="52" spans="2:8" ht="18" customHeight="1" x14ac:dyDescent="0.2">
      <c r="B52" s="124"/>
      <c r="C52" s="44">
        <f>(Constants!C3^3*C11)/(4*Constants!C4*Constants!C7)</f>
        <v>2.3051461771265218E+123</v>
      </c>
      <c r="D52" s="115"/>
      <c r="E52" s="116"/>
      <c r="F52" s="95" t="s">
        <v>222</v>
      </c>
      <c r="G52" s="70">
        <v>37</v>
      </c>
    </row>
    <row r="53" spans="2:8" ht="18" customHeight="1" x14ac:dyDescent="0.2">
      <c r="B53" s="124" t="s">
        <v>35</v>
      </c>
      <c r="C53" s="42">
        <f>(2E+67*(C9/C6)^3)</f>
        <v>6.509904336E+136</v>
      </c>
      <c r="D53" s="115" t="s">
        <v>165</v>
      </c>
      <c r="E53" s="116" t="s">
        <v>33</v>
      </c>
      <c r="F53" s="98" t="s">
        <v>223</v>
      </c>
      <c r="G53" s="70">
        <v>38</v>
      </c>
    </row>
    <row r="54" spans="2:8" ht="18" customHeight="1" x14ac:dyDescent="0.2">
      <c r="B54" s="124"/>
      <c r="C54" s="42">
        <f>(5120*PI()*Constants!C4^2*C9^3/(Constants!C7*Constants!C3^4))/(365.25*24*60*60)</f>
        <v>6.8268911136884052E+136</v>
      </c>
      <c r="D54" s="115"/>
      <c r="E54" s="116"/>
      <c r="F54" s="89" t="s">
        <v>224</v>
      </c>
      <c r="G54" s="70" t="s">
        <v>112</v>
      </c>
    </row>
    <row r="55" spans="2:8" ht="18" customHeight="1" x14ac:dyDescent="0.2">
      <c r="B55" s="39" t="s">
        <v>93</v>
      </c>
      <c r="C55" s="42">
        <f>(4/2)*PI()*C10^3</f>
        <v>5.2721465351195522E+80</v>
      </c>
      <c r="D55" s="38" t="s">
        <v>166</v>
      </c>
      <c r="E55" s="116" t="s">
        <v>94</v>
      </c>
      <c r="F55" s="89" t="s">
        <v>225</v>
      </c>
      <c r="G55" s="70">
        <v>39</v>
      </c>
    </row>
    <row r="56" spans="2:8" ht="18" customHeight="1" x14ac:dyDescent="0.2">
      <c r="B56" s="39" t="s">
        <v>34</v>
      </c>
      <c r="C56" s="42">
        <f>C11*(C54*365.25*24*60*60)*Constants!C3</f>
        <v>1.5555927591272542E+207</v>
      </c>
      <c r="D56" s="38" t="s">
        <v>167</v>
      </c>
      <c r="E56" s="116"/>
      <c r="F56" s="38" t="s">
        <v>226</v>
      </c>
      <c r="G56" s="70">
        <v>40</v>
      </c>
      <c r="H56" s="134"/>
    </row>
    <row r="57" spans="2:8" ht="18" customHeight="1" x14ac:dyDescent="0.2">
      <c r="B57" s="39" t="s">
        <v>95</v>
      </c>
      <c r="C57" s="42">
        <f>C9/C55</f>
        <v>5.5913586247335857E-28</v>
      </c>
      <c r="D57" s="115" t="s">
        <v>168</v>
      </c>
      <c r="E57" s="116" t="s">
        <v>96</v>
      </c>
      <c r="F57" s="89" t="s">
        <v>227</v>
      </c>
      <c r="G57" s="117">
        <v>41</v>
      </c>
      <c r="H57" s="134"/>
    </row>
    <row r="58" spans="2:8" ht="18" customHeight="1" x14ac:dyDescent="0.2">
      <c r="B58" s="39" t="s">
        <v>97</v>
      </c>
      <c r="C58" s="42">
        <f>C9/C56</f>
        <v>1.8949986638237194E-154</v>
      </c>
      <c r="D58" s="115"/>
      <c r="E58" s="116"/>
      <c r="F58" s="98" t="s">
        <v>228</v>
      </c>
      <c r="G58" s="117"/>
    </row>
    <row r="59" spans="2:8" ht="9.5" customHeight="1" x14ac:dyDescent="0.2">
      <c r="B59" s="53"/>
      <c r="C59" s="54"/>
      <c r="D59" s="55"/>
      <c r="E59" s="56"/>
      <c r="F59" s="103"/>
      <c r="G59" s="53"/>
    </row>
    <row r="60" spans="2:8" ht="18.5" customHeight="1" x14ac:dyDescent="0.2"/>
    <row r="61" spans="2:8" s="2" customFormat="1" ht="18.5" customHeight="1" x14ac:dyDescent="0.2">
      <c r="B61" s="52"/>
      <c r="C61" s="52"/>
      <c r="D61" s="85"/>
      <c r="E61" s="52"/>
      <c r="F61" s="85"/>
      <c r="G61" s="52"/>
      <c r="H61" s="57"/>
    </row>
    <row r="62" spans="2:8" s="2" customFormat="1" ht="18.5" customHeight="1" x14ac:dyDescent="0.2">
      <c r="B62" s="52"/>
      <c r="C62" s="52"/>
      <c r="D62" s="85"/>
      <c r="E62" s="52"/>
      <c r="F62" s="85"/>
      <c r="G62" s="52"/>
      <c r="H62" s="57"/>
    </row>
    <row r="63" spans="2:8" ht="18.5" customHeight="1" x14ac:dyDescent="0.2"/>
    <row r="64" spans="2:8" ht="18.5" customHeight="1" x14ac:dyDescent="0.2"/>
    <row r="65" spans="2:8" s="2" customFormat="1" ht="18.5" customHeight="1" x14ac:dyDescent="0.2">
      <c r="B65" s="52"/>
      <c r="C65" s="52"/>
      <c r="D65" s="85"/>
      <c r="E65" s="52"/>
      <c r="F65" s="85"/>
      <c r="G65" s="52"/>
      <c r="H65" s="57"/>
    </row>
    <row r="66" spans="2:8" s="2" customFormat="1" ht="18.5" customHeight="1" x14ac:dyDescent="0.2">
      <c r="B66" s="52"/>
      <c r="C66" s="52"/>
      <c r="D66" s="85"/>
      <c r="E66" s="52"/>
      <c r="F66" s="85"/>
      <c r="G66" s="52"/>
      <c r="H66" s="57"/>
    </row>
    <row r="67" spans="2:8" s="3" customFormat="1" ht="27.5" customHeight="1" x14ac:dyDescent="0.2">
      <c r="B67" s="118"/>
      <c r="C67" s="118"/>
      <c r="D67" s="118"/>
      <c r="E67" s="118"/>
      <c r="F67" s="118"/>
      <c r="G67" s="32"/>
      <c r="H67" s="58"/>
    </row>
    <row r="68" spans="2:8" s="3" customFormat="1" ht="21" customHeight="1" x14ac:dyDescent="0.2">
      <c r="B68" s="60"/>
      <c r="C68" s="60"/>
      <c r="D68" s="86"/>
      <c r="E68" s="60"/>
      <c r="F68" s="86"/>
      <c r="G68" s="60"/>
      <c r="H68" s="60"/>
    </row>
    <row r="69" spans="2:8" s="3" customFormat="1" ht="19.75" customHeight="1" x14ac:dyDescent="0.2">
      <c r="B69" s="60"/>
      <c r="C69" s="60"/>
      <c r="D69" s="86"/>
      <c r="E69" s="60"/>
      <c r="F69" s="86"/>
      <c r="G69" s="60"/>
      <c r="H69" s="60"/>
    </row>
    <row r="70" spans="2:8" s="3" customFormat="1" ht="19.75" customHeight="1" x14ac:dyDescent="0.2">
      <c r="B70" s="60"/>
      <c r="C70" s="60"/>
      <c r="D70" s="86"/>
      <c r="E70" s="60"/>
      <c r="F70" s="86"/>
      <c r="G70" s="60"/>
      <c r="H70" s="60"/>
    </row>
    <row r="71" spans="2:8" s="3" customFormat="1" ht="19.75" customHeight="1" x14ac:dyDescent="0.2">
      <c r="B71" s="60"/>
      <c r="C71" s="60"/>
      <c r="D71" s="86"/>
      <c r="E71" s="60"/>
      <c r="F71" s="86"/>
      <c r="G71" s="60"/>
      <c r="H71" s="60"/>
    </row>
    <row r="72" spans="2:8" s="3" customFormat="1" ht="19.75" customHeight="1" x14ac:dyDescent="0.2">
      <c r="B72" s="60"/>
      <c r="C72" s="60"/>
      <c r="D72" s="86"/>
      <c r="E72" s="60"/>
      <c r="F72" s="86"/>
      <c r="G72" s="60"/>
      <c r="H72" s="60"/>
    </row>
    <row r="73" spans="2:8" s="3" customFormat="1" ht="19.75" customHeight="1" x14ac:dyDescent="0.2">
      <c r="B73" s="60"/>
      <c r="C73" s="60"/>
      <c r="D73" s="86"/>
      <c r="E73" s="60"/>
      <c r="F73" s="86"/>
      <c r="G73" s="60"/>
      <c r="H73" s="60"/>
    </row>
    <row r="74" spans="2:8" s="3" customFormat="1" ht="19.75" customHeight="1" x14ac:dyDescent="0.2">
      <c r="B74" s="60"/>
      <c r="C74" s="60"/>
      <c r="D74" s="86"/>
      <c r="E74" s="60"/>
      <c r="F74" s="86"/>
      <c r="G74" s="60"/>
      <c r="H74" s="60"/>
    </row>
    <row r="75" spans="2:8" s="3" customFormat="1" ht="19.75" customHeight="1" x14ac:dyDescent="0.2">
      <c r="B75" s="60"/>
      <c r="C75" s="60"/>
      <c r="D75" s="86"/>
      <c r="E75" s="60"/>
      <c r="F75" s="86"/>
      <c r="G75" s="60"/>
      <c r="H75" s="60"/>
    </row>
    <row r="76" spans="2:8" s="3" customFormat="1" ht="19.75" customHeight="1" x14ac:dyDescent="0.2">
      <c r="B76" s="60"/>
      <c r="C76" s="60"/>
      <c r="D76" s="86"/>
      <c r="E76" s="60"/>
      <c r="F76" s="86"/>
      <c r="G76" s="60"/>
      <c r="H76" s="60"/>
    </row>
    <row r="77" spans="2:8" s="3" customFormat="1" ht="19.75" customHeight="1" x14ac:dyDescent="0.2">
      <c r="B77" s="60"/>
      <c r="C77" s="60"/>
      <c r="D77" s="86"/>
      <c r="E77" s="60"/>
      <c r="F77" s="86"/>
      <c r="G77" s="60"/>
      <c r="H77" s="60"/>
    </row>
    <row r="78" spans="2:8" s="3" customFormat="1" ht="19.75" customHeight="1" x14ac:dyDescent="0.2">
      <c r="B78" s="60"/>
      <c r="C78" s="60"/>
      <c r="D78" s="86"/>
      <c r="E78" s="60"/>
      <c r="F78" s="86"/>
      <c r="G78" s="60"/>
      <c r="H78" s="60"/>
    </row>
    <row r="79" spans="2:8" s="3" customFormat="1" ht="39" customHeight="1" x14ac:dyDescent="0.2">
      <c r="B79" s="60"/>
      <c r="C79" s="60"/>
      <c r="D79" s="86"/>
      <c r="E79" s="60"/>
      <c r="F79" s="86"/>
      <c r="G79" s="60"/>
      <c r="H79" s="60"/>
    </row>
    <row r="80" spans="2:8" s="3" customFormat="1" ht="19.75" customHeight="1" x14ac:dyDescent="0.2">
      <c r="B80" s="60"/>
      <c r="C80" s="60"/>
      <c r="D80" s="86"/>
      <c r="E80" s="60"/>
      <c r="F80" s="86"/>
      <c r="G80" s="60"/>
      <c r="H80" s="60"/>
    </row>
    <row r="81" spans="2:8" s="3" customFormat="1" ht="19.75" customHeight="1" x14ac:dyDescent="0.2">
      <c r="B81" s="60"/>
      <c r="C81" s="60"/>
      <c r="D81" s="86"/>
      <c r="E81" s="60"/>
      <c r="F81" s="86"/>
      <c r="G81" s="60"/>
      <c r="H81" s="60"/>
    </row>
    <row r="82" spans="2:8" s="3" customFormat="1" ht="19.75" customHeight="1" x14ac:dyDescent="0.2">
      <c r="B82" s="60"/>
      <c r="C82" s="60"/>
      <c r="D82" s="86"/>
      <c r="E82" s="60"/>
      <c r="F82" s="86"/>
      <c r="G82" s="60"/>
      <c r="H82" s="60"/>
    </row>
    <row r="83" spans="2:8" s="3" customFormat="1" ht="59.5" customHeight="1" x14ac:dyDescent="0.2">
      <c r="B83" s="60"/>
      <c r="C83" s="60"/>
      <c r="D83" s="86"/>
      <c r="E83" s="60"/>
      <c r="F83" s="86"/>
      <c r="G83" s="60"/>
      <c r="H83" s="60"/>
    </row>
    <row r="84" spans="2:8" s="3" customFormat="1" ht="19.75" customHeight="1" x14ac:dyDescent="0.2">
      <c r="B84" s="60"/>
      <c r="C84" s="60"/>
      <c r="D84" s="86"/>
      <c r="E84" s="60"/>
      <c r="F84" s="86"/>
      <c r="G84" s="60"/>
      <c r="H84" s="60"/>
    </row>
    <row r="85" spans="2:8" s="3" customFormat="1" ht="19.75" customHeight="1" x14ac:dyDescent="0.2">
      <c r="B85" s="60"/>
      <c r="C85" s="60"/>
      <c r="D85" s="86"/>
      <c r="E85" s="60"/>
      <c r="F85" s="86"/>
      <c r="G85" s="60"/>
      <c r="H85" s="60"/>
    </row>
    <row r="86" spans="2:8" s="3" customFormat="1" ht="19.75" customHeight="1" x14ac:dyDescent="0.2">
      <c r="B86" s="60"/>
      <c r="C86" s="60"/>
      <c r="D86" s="86"/>
      <c r="E86" s="60"/>
      <c r="F86" s="86"/>
      <c r="G86" s="60"/>
      <c r="H86" s="60"/>
    </row>
    <row r="87" spans="2:8" s="3" customFormat="1" ht="19.75" customHeight="1" x14ac:dyDescent="0.2">
      <c r="B87" s="60"/>
      <c r="C87" s="60"/>
      <c r="D87" s="86"/>
      <c r="E87" s="60"/>
      <c r="F87" s="86"/>
      <c r="G87" s="60"/>
      <c r="H87" s="60"/>
    </row>
    <row r="88" spans="2:8" s="3" customFormat="1" ht="19.75" customHeight="1" x14ac:dyDescent="0.2">
      <c r="B88" s="60"/>
      <c r="C88" s="60"/>
      <c r="D88" s="86"/>
      <c r="E88" s="60"/>
      <c r="F88" s="86"/>
      <c r="G88" s="60"/>
      <c r="H88" s="60"/>
    </row>
    <row r="89" spans="2:8" s="3" customFormat="1" ht="19.75" customHeight="1" x14ac:dyDescent="0.2">
      <c r="B89" s="60"/>
      <c r="C89" s="60"/>
      <c r="D89" s="86"/>
      <c r="E89" s="60"/>
      <c r="F89" s="86"/>
      <c r="G89" s="60"/>
      <c r="H89" s="60"/>
    </row>
    <row r="90" spans="2:8" s="3" customFormat="1" ht="39" customHeight="1" x14ac:dyDescent="0.2">
      <c r="B90" s="60"/>
      <c r="C90" s="60"/>
      <c r="D90" s="86"/>
      <c r="E90" s="60"/>
      <c r="F90" s="86"/>
      <c r="G90" s="60"/>
      <c r="H90" s="60"/>
    </row>
    <row r="91" spans="2:8" s="3" customFormat="1" ht="19.75" customHeight="1" x14ac:dyDescent="0.2">
      <c r="B91" s="60"/>
      <c r="C91" s="60"/>
      <c r="D91" s="86"/>
      <c r="E91" s="60"/>
      <c r="F91" s="86"/>
      <c r="G91" s="60"/>
      <c r="H91" s="60"/>
    </row>
    <row r="92" spans="2:8" s="3" customFormat="1" ht="19.75" customHeight="1" x14ac:dyDescent="0.2">
      <c r="B92" s="60"/>
      <c r="C92" s="60"/>
      <c r="D92" s="86"/>
      <c r="E92" s="60"/>
      <c r="F92" s="86"/>
      <c r="G92" s="60"/>
      <c r="H92" s="60"/>
    </row>
    <row r="93" spans="2:8" s="3" customFormat="1" ht="19.75" customHeight="1" x14ac:dyDescent="0.2">
      <c r="B93" s="60"/>
      <c r="C93" s="60"/>
      <c r="D93" s="86"/>
      <c r="E93" s="60"/>
      <c r="F93" s="86"/>
      <c r="G93" s="60"/>
      <c r="H93" s="60"/>
    </row>
    <row r="94" spans="2:8" s="3" customFormat="1" ht="39" customHeight="1" x14ac:dyDescent="0.2">
      <c r="B94" s="60"/>
      <c r="C94" s="60"/>
      <c r="D94" s="86"/>
      <c r="E94" s="60"/>
      <c r="F94" s="86"/>
      <c r="G94" s="60"/>
      <c r="H94" s="60"/>
    </row>
    <row r="95" spans="2:8" s="3" customFormat="1" ht="39" customHeight="1" x14ac:dyDescent="0.2">
      <c r="B95" s="60"/>
      <c r="C95" s="60"/>
      <c r="D95" s="86"/>
      <c r="E95" s="60"/>
      <c r="F95" s="86"/>
      <c r="G95" s="60"/>
      <c r="H95" s="60"/>
    </row>
    <row r="96" spans="2:8" s="3" customFormat="1" ht="39" customHeight="1" x14ac:dyDescent="0.2">
      <c r="B96" s="60"/>
      <c r="C96" s="60"/>
      <c r="D96" s="86"/>
      <c r="E96" s="60"/>
      <c r="F96" s="86"/>
      <c r="G96" s="60"/>
      <c r="H96" s="60"/>
    </row>
    <row r="97" spans="2:8" s="3" customFormat="1" ht="19.75" customHeight="1" x14ac:dyDescent="0.2">
      <c r="B97" s="60"/>
      <c r="C97" s="60"/>
      <c r="D97" s="86"/>
      <c r="E97" s="60"/>
      <c r="F97" s="86"/>
      <c r="G97" s="60"/>
      <c r="H97" s="60"/>
    </row>
    <row r="98" spans="2:8" s="3" customFormat="1" ht="39" customHeight="1" x14ac:dyDescent="0.2">
      <c r="B98" s="60"/>
      <c r="C98" s="60"/>
      <c r="D98" s="86"/>
      <c r="E98" s="60"/>
      <c r="F98" s="86"/>
      <c r="G98" s="60"/>
      <c r="H98" s="60"/>
    </row>
    <row r="99" spans="2:8" s="3" customFormat="1" ht="19.75" customHeight="1" x14ac:dyDescent="0.2">
      <c r="B99" s="60"/>
      <c r="C99" s="60"/>
      <c r="D99" s="86"/>
      <c r="E99" s="60"/>
      <c r="F99" s="86"/>
      <c r="G99" s="60"/>
      <c r="H99" s="60"/>
    </row>
    <row r="100" spans="2:8" s="3" customFormat="1" ht="40.25" customHeight="1" x14ac:dyDescent="0.2">
      <c r="B100" s="60"/>
      <c r="C100" s="60"/>
      <c r="D100" s="86"/>
      <c r="E100" s="60"/>
      <c r="F100" s="86"/>
      <c r="G100" s="60"/>
      <c r="H100" s="60"/>
    </row>
    <row r="101" spans="2:8" s="3" customFormat="1" ht="19.75" customHeight="1" x14ac:dyDescent="0.2">
      <c r="B101" s="60"/>
      <c r="C101" s="60"/>
      <c r="D101" s="86"/>
      <c r="E101" s="60"/>
      <c r="F101" s="86"/>
      <c r="G101" s="60"/>
      <c r="H101" s="60"/>
    </row>
    <row r="102" spans="2:8" s="3" customFormat="1" ht="39" customHeight="1" x14ac:dyDescent="0.2">
      <c r="B102" s="60"/>
      <c r="C102" s="60"/>
      <c r="D102" s="86"/>
      <c r="E102" s="60"/>
      <c r="F102" s="86"/>
      <c r="G102" s="60"/>
      <c r="H102" s="60"/>
    </row>
    <row r="103" spans="2:8" s="3" customFormat="1" ht="39" customHeight="1" x14ac:dyDescent="0.2">
      <c r="B103" s="60"/>
      <c r="C103" s="60"/>
      <c r="D103" s="86"/>
      <c r="E103" s="60"/>
      <c r="F103" s="86"/>
      <c r="G103" s="60"/>
      <c r="H103" s="60"/>
    </row>
    <row r="104" spans="2:8" s="3" customFormat="1" ht="19.75" customHeight="1" x14ac:dyDescent="0.2">
      <c r="B104" s="60"/>
      <c r="C104" s="60"/>
      <c r="D104" s="86"/>
      <c r="E104" s="60"/>
      <c r="F104" s="86"/>
      <c r="G104" s="60"/>
      <c r="H104" s="60"/>
    </row>
    <row r="105" spans="2:8" s="3" customFormat="1" ht="19.75" customHeight="1" x14ac:dyDescent="0.2">
      <c r="B105" s="60"/>
      <c r="C105" s="60"/>
      <c r="D105" s="86"/>
      <c r="E105" s="60"/>
      <c r="F105" s="86"/>
      <c r="G105" s="60"/>
      <c r="H105" s="60"/>
    </row>
    <row r="106" spans="2:8" s="3" customFormat="1" ht="19.75" customHeight="1" x14ac:dyDescent="0.2">
      <c r="B106" s="60"/>
      <c r="C106" s="60"/>
      <c r="D106" s="86"/>
      <c r="E106" s="60"/>
      <c r="F106" s="86"/>
      <c r="G106" s="60"/>
      <c r="H106" s="60"/>
    </row>
    <row r="107" spans="2:8" s="3" customFormat="1" ht="19.75" customHeight="1" x14ac:dyDescent="0.2">
      <c r="B107" s="60"/>
      <c r="C107" s="60"/>
      <c r="D107" s="86"/>
      <c r="E107" s="60"/>
      <c r="F107" s="86"/>
      <c r="G107" s="60"/>
      <c r="H107" s="60"/>
    </row>
    <row r="108" spans="2:8" s="3" customFormat="1" ht="19.75" customHeight="1" x14ac:dyDescent="0.2">
      <c r="B108" s="60"/>
      <c r="C108" s="60"/>
      <c r="D108" s="86"/>
      <c r="E108" s="60"/>
      <c r="F108" s="86"/>
      <c r="G108" s="60"/>
      <c r="H108" s="60"/>
    </row>
    <row r="109" spans="2:8" s="3" customFormat="1" ht="19.75" customHeight="1" x14ac:dyDescent="0.2">
      <c r="B109" s="60"/>
      <c r="C109" s="60"/>
      <c r="D109" s="86"/>
      <c r="E109" s="60"/>
      <c r="F109" s="86"/>
      <c r="G109" s="60"/>
      <c r="H109" s="60"/>
    </row>
    <row r="110" spans="2:8" s="3" customFormat="1" ht="19.75" customHeight="1" x14ac:dyDescent="0.2">
      <c r="B110" s="60"/>
      <c r="C110" s="60"/>
      <c r="D110" s="86"/>
      <c r="E110" s="60"/>
      <c r="F110" s="86"/>
      <c r="G110" s="60"/>
      <c r="H110" s="60"/>
    </row>
    <row r="111" spans="2:8" s="3" customFormat="1" ht="19.75" customHeight="1" x14ac:dyDescent="0.2">
      <c r="B111" s="60"/>
      <c r="C111" s="60"/>
      <c r="D111" s="86"/>
      <c r="E111" s="60"/>
      <c r="F111" s="86"/>
      <c r="G111" s="60"/>
      <c r="H111" s="60"/>
    </row>
    <row r="112" spans="2:8" s="3" customFormat="1" ht="19.75" customHeight="1" x14ac:dyDescent="0.2">
      <c r="B112" s="60"/>
      <c r="C112" s="60"/>
      <c r="D112" s="86"/>
      <c r="E112" s="60"/>
      <c r="F112" s="86"/>
      <c r="G112" s="60"/>
      <c r="H112" s="60"/>
    </row>
    <row r="113" spans="2:8" s="3" customFormat="1" ht="48.5" customHeight="1" x14ac:dyDescent="0.2">
      <c r="B113" s="60"/>
      <c r="C113" s="60"/>
      <c r="D113" s="86"/>
      <c r="E113" s="60"/>
      <c r="F113" s="86"/>
      <c r="G113" s="60"/>
      <c r="H113" s="60"/>
    </row>
    <row r="114" spans="2:8" s="3" customFormat="1" ht="19.75" customHeight="1" x14ac:dyDescent="0.2">
      <c r="B114" s="60"/>
      <c r="C114" s="60"/>
      <c r="D114" s="86"/>
      <c r="E114" s="60"/>
      <c r="F114" s="86"/>
      <c r="G114" s="60"/>
      <c r="H114" s="60"/>
    </row>
    <row r="115" spans="2:8" s="3" customFormat="1" ht="39" customHeight="1" x14ac:dyDescent="0.2">
      <c r="B115" s="60"/>
      <c r="C115" s="60"/>
      <c r="D115" s="86"/>
      <c r="E115" s="60"/>
      <c r="F115" s="86"/>
      <c r="G115" s="60"/>
      <c r="H115" s="60"/>
    </row>
    <row r="116" spans="2:8" s="3" customFormat="1" ht="82.75" customHeight="1" x14ac:dyDescent="0.2">
      <c r="B116" s="60"/>
      <c r="C116" s="60"/>
      <c r="D116" s="86"/>
      <c r="E116" s="60"/>
      <c r="F116" s="86"/>
      <c r="G116" s="60"/>
      <c r="H116" s="60"/>
    </row>
    <row r="117" spans="2:8" s="3" customFormat="1" ht="19.75" customHeight="1" x14ac:dyDescent="0.2">
      <c r="B117" s="60"/>
      <c r="C117" s="60"/>
      <c r="D117" s="86"/>
      <c r="E117" s="60"/>
      <c r="F117" s="86"/>
      <c r="G117" s="60"/>
      <c r="H117" s="60"/>
    </row>
    <row r="118" spans="2:8" ht="79.75" customHeight="1" x14ac:dyDescent="0.2"/>
    <row r="119" spans="2:8" ht="21.5" customHeight="1" x14ac:dyDescent="0.2">
      <c r="B119" s="59"/>
      <c r="C119" s="59"/>
      <c r="D119" s="87"/>
      <c r="E119" s="59"/>
      <c r="F119" s="87"/>
      <c r="G119" s="59"/>
    </row>
    <row r="120" spans="2:8" ht="21.5" customHeight="1" x14ac:dyDescent="0.2">
      <c r="B120" s="59"/>
      <c r="C120" s="59"/>
      <c r="D120" s="87"/>
      <c r="E120" s="59"/>
      <c r="F120" s="87"/>
      <c r="G120" s="59"/>
    </row>
    <row r="121" spans="2:8" ht="21.5" customHeight="1" x14ac:dyDescent="0.2">
      <c r="B121" s="59"/>
      <c r="C121" s="59"/>
      <c r="D121" s="87"/>
      <c r="E121" s="59"/>
      <c r="F121" s="87"/>
      <c r="G121" s="59"/>
    </row>
    <row r="122" spans="2:8" ht="21.5" customHeight="1" x14ac:dyDescent="0.2">
      <c r="B122" s="59"/>
      <c r="C122" s="59"/>
      <c r="D122" s="87"/>
      <c r="E122" s="59"/>
      <c r="F122" s="87"/>
      <c r="G122" s="59"/>
    </row>
    <row r="123" spans="2:8" ht="21.5" customHeight="1" x14ac:dyDescent="0.2">
      <c r="B123" s="59"/>
      <c r="C123" s="59"/>
      <c r="D123" s="87"/>
      <c r="E123" s="59"/>
      <c r="F123" s="87"/>
      <c r="G123" s="59"/>
    </row>
    <row r="124" spans="2:8" ht="21.5" customHeight="1" x14ac:dyDescent="0.2">
      <c r="B124" s="59"/>
      <c r="C124" s="59"/>
      <c r="D124" s="87"/>
      <c r="E124" s="59"/>
      <c r="F124" s="87"/>
      <c r="G124" s="59"/>
    </row>
    <row r="125" spans="2:8" ht="21.5" customHeight="1" x14ac:dyDescent="0.2">
      <c r="B125" s="59"/>
      <c r="C125" s="59"/>
      <c r="D125" s="87"/>
      <c r="E125" s="59"/>
      <c r="F125" s="87"/>
      <c r="G125" s="59"/>
    </row>
    <row r="126" spans="2:8" x14ac:dyDescent="0.2">
      <c r="B126" s="59"/>
      <c r="C126" s="59"/>
      <c r="D126" s="87"/>
      <c r="E126" s="59"/>
      <c r="F126" s="87"/>
      <c r="G126" s="59"/>
    </row>
    <row r="127" spans="2:8" x14ac:dyDescent="0.2">
      <c r="B127" s="59"/>
      <c r="C127" s="59"/>
      <c r="D127" s="87"/>
      <c r="E127" s="59"/>
      <c r="F127" s="87"/>
      <c r="G127" s="59"/>
    </row>
    <row r="128" spans="2:8" x14ac:dyDescent="0.2">
      <c r="B128" s="59"/>
      <c r="C128" s="59"/>
      <c r="D128" s="87"/>
      <c r="E128" s="59"/>
      <c r="F128" s="87"/>
      <c r="G128" s="59"/>
    </row>
    <row r="129" spans="2:7" x14ac:dyDescent="0.2">
      <c r="B129" s="59"/>
      <c r="C129" s="59"/>
      <c r="D129" s="87"/>
      <c r="E129" s="59"/>
      <c r="F129" s="87"/>
      <c r="G129" s="59"/>
    </row>
    <row r="130" spans="2:7" x14ac:dyDescent="0.2">
      <c r="B130" s="59"/>
      <c r="C130" s="59"/>
      <c r="D130" s="87"/>
      <c r="E130" s="59"/>
      <c r="F130" s="87"/>
      <c r="G130" s="59"/>
    </row>
    <row r="131" spans="2:7" x14ac:dyDescent="0.2">
      <c r="B131" s="59"/>
      <c r="C131" s="59"/>
      <c r="D131" s="87"/>
      <c r="E131" s="59"/>
      <c r="F131" s="87"/>
      <c r="G131" s="59"/>
    </row>
    <row r="132" spans="2:7" x14ac:dyDescent="0.2">
      <c r="B132" s="59"/>
      <c r="C132" s="59"/>
      <c r="D132" s="87"/>
      <c r="E132" s="59"/>
      <c r="F132" s="87"/>
      <c r="G132" s="59"/>
    </row>
    <row r="133" spans="2:7" x14ac:dyDescent="0.2">
      <c r="B133" s="59"/>
      <c r="C133" s="59"/>
      <c r="D133" s="87"/>
      <c r="E133" s="59"/>
      <c r="F133" s="87"/>
      <c r="G133" s="59"/>
    </row>
    <row r="134" spans="2:7" x14ac:dyDescent="0.2">
      <c r="B134" s="59"/>
      <c r="C134" s="59"/>
      <c r="D134" s="87"/>
      <c r="E134" s="59"/>
      <c r="F134" s="87"/>
      <c r="G134" s="59"/>
    </row>
    <row r="135" spans="2:7" x14ac:dyDescent="0.2">
      <c r="B135" s="59"/>
      <c r="C135" s="59"/>
      <c r="D135" s="87"/>
      <c r="E135" s="59"/>
      <c r="F135" s="87"/>
      <c r="G135" s="59"/>
    </row>
    <row r="136" spans="2:7" x14ac:dyDescent="0.2">
      <c r="B136" s="59"/>
      <c r="C136" s="59"/>
      <c r="D136" s="87"/>
      <c r="E136" s="59"/>
      <c r="F136" s="87"/>
      <c r="G136" s="59"/>
    </row>
    <row r="137" spans="2:7" x14ac:dyDescent="0.2">
      <c r="B137" s="59"/>
      <c r="C137" s="59"/>
      <c r="D137" s="87"/>
      <c r="E137" s="59"/>
      <c r="F137" s="87"/>
      <c r="G137" s="59"/>
    </row>
    <row r="138" spans="2:7" x14ac:dyDescent="0.2">
      <c r="B138" s="59"/>
      <c r="C138" s="59"/>
      <c r="D138" s="87"/>
      <c r="E138" s="59"/>
      <c r="F138" s="87"/>
      <c r="G138" s="59"/>
    </row>
    <row r="139" spans="2:7" x14ac:dyDescent="0.2">
      <c r="B139" s="59"/>
      <c r="C139" s="59"/>
      <c r="D139" s="87"/>
      <c r="E139" s="59"/>
      <c r="F139" s="87"/>
      <c r="G139" s="59"/>
    </row>
    <row r="140" spans="2:7" x14ac:dyDescent="0.2">
      <c r="B140" s="59"/>
      <c r="C140" s="59"/>
      <c r="D140" s="87"/>
      <c r="E140" s="59"/>
      <c r="F140" s="87"/>
      <c r="G140" s="59"/>
    </row>
    <row r="141" spans="2:7" x14ac:dyDescent="0.2">
      <c r="B141" s="59"/>
      <c r="C141" s="59"/>
      <c r="D141" s="87"/>
      <c r="E141" s="59"/>
      <c r="F141" s="87"/>
      <c r="G141" s="59"/>
    </row>
    <row r="142" spans="2:7" x14ac:dyDescent="0.2">
      <c r="B142" s="59"/>
      <c r="C142" s="59"/>
      <c r="D142" s="87"/>
      <c r="E142" s="59"/>
      <c r="F142" s="87"/>
      <c r="G142" s="59"/>
    </row>
    <row r="143" spans="2:7" x14ac:dyDescent="0.2">
      <c r="B143" s="59"/>
      <c r="C143" s="59"/>
      <c r="D143" s="87"/>
      <c r="E143" s="59"/>
      <c r="F143" s="87"/>
      <c r="G143" s="59"/>
    </row>
    <row r="144" spans="2:7" x14ac:dyDescent="0.2">
      <c r="B144" s="59"/>
      <c r="C144" s="59"/>
      <c r="D144" s="87"/>
      <c r="E144" s="59"/>
      <c r="F144" s="87"/>
      <c r="G144" s="59"/>
    </row>
    <row r="145" spans="2:7" x14ac:dyDescent="0.2">
      <c r="B145" s="59"/>
      <c r="C145" s="59"/>
      <c r="D145" s="87"/>
      <c r="E145" s="59"/>
      <c r="F145" s="87"/>
      <c r="G145" s="59"/>
    </row>
    <row r="146" spans="2:7" x14ac:dyDescent="0.2">
      <c r="B146" s="59"/>
      <c r="C146" s="59"/>
      <c r="D146" s="87"/>
      <c r="E146" s="59"/>
      <c r="F146" s="87"/>
      <c r="G146" s="59"/>
    </row>
    <row r="147" spans="2:7" x14ac:dyDescent="0.2">
      <c r="B147" s="59"/>
      <c r="C147" s="59"/>
      <c r="D147" s="87"/>
      <c r="E147" s="59"/>
      <c r="F147" s="87"/>
      <c r="G147" s="59"/>
    </row>
    <row r="148" spans="2:7" x14ac:dyDescent="0.2">
      <c r="B148" s="59"/>
      <c r="C148" s="59"/>
      <c r="D148" s="87"/>
      <c r="E148" s="59"/>
      <c r="F148" s="87"/>
      <c r="G148" s="59"/>
    </row>
    <row r="149" spans="2:7" x14ac:dyDescent="0.2">
      <c r="B149" s="59"/>
      <c r="C149" s="59"/>
      <c r="D149" s="87"/>
      <c r="E149" s="59"/>
      <c r="F149" s="87"/>
      <c r="G149" s="59"/>
    </row>
    <row r="150" spans="2:7" x14ac:dyDescent="0.2">
      <c r="B150" s="59"/>
      <c r="C150" s="59"/>
      <c r="D150" s="87"/>
      <c r="E150" s="59"/>
      <c r="F150" s="87"/>
      <c r="G150" s="59"/>
    </row>
    <row r="151" spans="2:7" x14ac:dyDescent="0.2">
      <c r="B151" s="59"/>
      <c r="C151" s="59"/>
      <c r="D151" s="87"/>
      <c r="E151" s="59"/>
      <c r="F151" s="87"/>
      <c r="G151" s="59"/>
    </row>
    <row r="152" spans="2:7" x14ac:dyDescent="0.2">
      <c r="B152" s="59"/>
      <c r="C152" s="59"/>
      <c r="D152" s="87"/>
      <c r="E152" s="59"/>
      <c r="F152" s="87"/>
      <c r="G152" s="59"/>
    </row>
    <row r="153" spans="2:7" x14ac:dyDescent="0.2">
      <c r="B153" s="59"/>
      <c r="C153" s="59"/>
      <c r="D153" s="87"/>
      <c r="E153" s="59"/>
      <c r="F153" s="87"/>
      <c r="G153" s="59"/>
    </row>
    <row r="154" spans="2:7" x14ac:dyDescent="0.2">
      <c r="B154" s="59"/>
      <c r="C154" s="59"/>
      <c r="D154" s="87"/>
      <c r="E154" s="59"/>
      <c r="F154" s="87"/>
      <c r="G154" s="59"/>
    </row>
    <row r="155" spans="2:7" x14ac:dyDescent="0.2">
      <c r="B155" s="59"/>
      <c r="C155" s="59"/>
      <c r="D155" s="87"/>
      <c r="E155" s="59"/>
      <c r="F155" s="87"/>
      <c r="G155" s="59"/>
    </row>
    <row r="156" spans="2:7" x14ac:dyDescent="0.2">
      <c r="B156" s="59"/>
      <c r="C156" s="59"/>
      <c r="D156" s="87"/>
      <c r="E156" s="59"/>
      <c r="F156" s="87"/>
      <c r="G156" s="59"/>
    </row>
    <row r="157" spans="2:7" x14ac:dyDescent="0.2">
      <c r="B157" s="59"/>
      <c r="C157" s="59"/>
      <c r="D157" s="87"/>
      <c r="E157" s="59"/>
      <c r="F157" s="87"/>
      <c r="G157" s="59"/>
    </row>
    <row r="158" spans="2:7" x14ac:dyDescent="0.2">
      <c r="B158" s="118"/>
      <c r="C158" s="118"/>
      <c r="D158" s="118"/>
      <c r="E158" s="118"/>
      <c r="F158" s="118"/>
      <c r="G158" s="118"/>
    </row>
    <row r="159" spans="2:7" x14ac:dyDescent="0.2">
      <c r="B159" s="118"/>
      <c r="C159" s="118"/>
      <c r="D159" s="118"/>
      <c r="E159" s="118"/>
      <c r="F159" s="118"/>
      <c r="G159" s="118"/>
    </row>
    <row r="160" spans="2:7" x14ac:dyDescent="0.2">
      <c r="B160" s="118"/>
      <c r="C160" s="118"/>
      <c r="D160" s="118"/>
      <c r="E160" s="118"/>
      <c r="F160" s="118"/>
      <c r="G160" s="118"/>
    </row>
    <row r="161" spans="2:7" x14ac:dyDescent="0.2">
      <c r="B161" s="118"/>
      <c r="C161" s="118"/>
      <c r="D161" s="118"/>
      <c r="E161" s="118"/>
      <c r="F161" s="118"/>
      <c r="G161" s="118"/>
    </row>
    <row r="162" spans="2:7" x14ac:dyDescent="0.2">
      <c r="B162" s="118"/>
      <c r="C162" s="118"/>
      <c r="D162" s="118"/>
      <c r="E162" s="118"/>
      <c r="F162" s="118"/>
      <c r="G162" s="118"/>
    </row>
    <row r="163" spans="2:7" x14ac:dyDescent="0.2">
      <c r="B163" s="118"/>
      <c r="C163" s="118"/>
      <c r="D163" s="118"/>
      <c r="E163" s="118"/>
      <c r="F163" s="118"/>
      <c r="G163" s="118"/>
    </row>
    <row r="164" spans="2:7" x14ac:dyDescent="0.2">
      <c r="B164" s="118"/>
      <c r="C164" s="118"/>
      <c r="D164" s="118"/>
      <c r="E164" s="118"/>
      <c r="F164" s="118"/>
      <c r="G164" s="118"/>
    </row>
    <row r="165" spans="2:7" x14ac:dyDescent="0.2">
      <c r="B165" s="118"/>
      <c r="C165" s="118"/>
      <c r="D165" s="118"/>
      <c r="E165" s="118"/>
      <c r="F165" s="118"/>
      <c r="G165" s="118"/>
    </row>
    <row r="166" spans="2:7" x14ac:dyDescent="0.2">
      <c r="B166" s="118"/>
      <c r="C166" s="118"/>
      <c r="D166" s="118"/>
      <c r="E166" s="118"/>
      <c r="F166" s="118"/>
      <c r="G166" s="118"/>
    </row>
    <row r="167" spans="2:7" x14ac:dyDescent="0.2">
      <c r="B167" s="118"/>
      <c r="C167" s="118"/>
      <c r="D167" s="118"/>
      <c r="E167" s="118"/>
      <c r="F167" s="118"/>
      <c r="G167" s="118"/>
    </row>
    <row r="168" spans="2:7" x14ac:dyDescent="0.2">
      <c r="B168" s="118"/>
      <c r="C168" s="118"/>
      <c r="D168" s="118"/>
      <c r="E168" s="118"/>
      <c r="F168" s="118"/>
      <c r="G168" s="118"/>
    </row>
    <row r="169" spans="2:7" x14ac:dyDescent="0.2">
      <c r="B169" s="118"/>
      <c r="C169" s="118"/>
      <c r="D169" s="118"/>
      <c r="E169" s="118"/>
      <c r="F169" s="118"/>
      <c r="G169" s="118"/>
    </row>
    <row r="170" spans="2:7" x14ac:dyDescent="0.2">
      <c r="B170" s="118"/>
      <c r="C170" s="118"/>
      <c r="D170" s="118"/>
      <c r="E170" s="118"/>
      <c r="F170" s="118"/>
      <c r="G170" s="118"/>
    </row>
    <row r="171" spans="2:7" x14ac:dyDescent="0.2">
      <c r="B171" s="118"/>
      <c r="C171" s="118"/>
      <c r="D171" s="118"/>
      <c r="E171" s="118"/>
      <c r="F171" s="118"/>
      <c r="G171" s="118"/>
    </row>
    <row r="172" spans="2:7" x14ac:dyDescent="0.2">
      <c r="B172" s="118"/>
      <c r="C172" s="118"/>
      <c r="D172" s="118"/>
      <c r="E172" s="118"/>
      <c r="F172" s="118"/>
      <c r="G172" s="118"/>
    </row>
    <row r="173" spans="2:7" x14ac:dyDescent="0.2">
      <c r="B173" s="118"/>
      <c r="C173" s="118"/>
      <c r="D173" s="118"/>
      <c r="E173" s="118"/>
      <c r="F173" s="118"/>
      <c r="G173" s="118"/>
    </row>
    <row r="174" spans="2:7" x14ac:dyDescent="0.2">
      <c r="B174" s="118"/>
      <c r="C174" s="118"/>
      <c r="D174" s="118"/>
      <c r="E174" s="118"/>
      <c r="F174" s="118"/>
      <c r="G174" s="118"/>
    </row>
    <row r="175" spans="2:7" x14ac:dyDescent="0.2">
      <c r="B175" s="118"/>
      <c r="C175" s="118"/>
      <c r="D175" s="118"/>
      <c r="E175" s="118"/>
      <c r="F175" s="118"/>
      <c r="G175" s="118"/>
    </row>
    <row r="176" spans="2:7" x14ac:dyDescent="0.2">
      <c r="B176" s="118"/>
      <c r="C176" s="118"/>
      <c r="D176" s="118"/>
      <c r="E176" s="118"/>
      <c r="F176" s="118"/>
      <c r="G176" s="118"/>
    </row>
    <row r="177" spans="2:7" x14ac:dyDescent="0.2">
      <c r="B177" s="118"/>
      <c r="C177" s="118"/>
      <c r="D177" s="118"/>
      <c r="E177" s="118"/>
      <c r="F177" s="118"/>
      <c r="G177" s="118"/>
    </row>
    <row r="178" spans="2:7" x14ac:dyDescent="0.2">
      <c r="B178" s="118"/>
      <c r="C178" s="118"/>
      <c r="D178" s="118"/>
      <c r="E178" s="118"/>
      <c r="F178" s="118"/>
      <c r="G178" s="118"/>
    </row>
    <row r="179" spans="2:7" x14ac:dyDescent="0.2">
      <c r="B179" s="118"/>
      <c r="C179" s="118"/>
      <c r="D179" s="118"/>
      <c r="E179" s="118"/>
      <c r="F179" s="118"/>
      <c r="G179" s="118"/>
    </row>
    <row r="180" spans="2:7" x14ac:dyDescent="0.2">
      <c r="B180" s="118"/>
      <c r="C180" s="118"/>
      <c r="D180" s="118"/>
      <c r="E180" s="118"/>
      <c r="F180" s="118"/>
      <c r="G180" s="118"/>
    </row>
    <row r="181" spans="2:7" x14ac:dyDescent="0.2">
      <c r="B181" s="118"/>
      <c r="C181" s="118"/>
      <c r="D181" s="118"/>
      <c r="E181" s="118"/>
      <c r="F181" s="118"/>
      <c r="G181" s="118"/>
    </row>
    <row r="182" spans="2:7" x14ac:dyDescent="0.2">
      <c r="B182" s="118"/>
      <c r="C182" s="118"/>
      <c r="D182" s="118"/>
      <c r="E182" s="118"/>
      <c r="F182" s="118"/>
      <c r="G182" s="118"/>
    </row>
    <row r="183" spans="2:7" x14ac:dyDescent="0.2">
      <c r="B183" s="118"/>
      <c r="C183" s="118"/>
      <c r="D183" s="118"/>
      <c r="E183" s="118"/>
      <c r="F183" s="118"/>
      <c r="G183" s="118"/>
    </row>
    <row r="184" spans="2:7" x14ac:dyDescent="0.2">
      <c r="B184" s="118"/>
      <c r="C184" s="118"/>
      <c r="D184" s="118"/>
      <c r="E184" s="118"/>
      <c r="F184" s="118"/>
      <c r="G184" s="118"/>
    </row>
    <row r="185" spans="2:7" x14ac:dyDescent="0.2">
      <c r="B185" s="118"/>
      <c r="C185" s="118"/>
      <c r="D185" s="118"/>
      <c r="E185" s="118"/>
      <c r="F185" s="118"/>
      <c r="G185" s="118"/>
    </row>
    <row r="186" spans="2:7" x14ac:dyDescent="0.2">
      <c r="B186" s="118"/>
      <c r="C186" s="118"/>
      <c r="D186" s="118"/>
      <c r="E186" s="118"/>
      <c r="F186" s="118"/>
      <c r="G186" s="118"/>
    </row>
    <row r="187" spans="2:7" x14ac:dyDescent="0.2">
      <c r="B187" s="118"/>
      <c r="C187" s="118"/>
      <c r="D187" s="118"/>
      <c r="E187" s="118"/>
      <c r="F187" s="118"/>
      <c r="G187" s="118"/>
    </row>
    <row r="188" spans="2:7" x14ac:dyDescent="0.2">
      <c r="B188" s="118"/>
      <c r="C188" s="118"/>
      <c r="D188" s="118"/>
      <c r="E188" s="118"/>
      <c r="F188" s="118"/>
      <c r="G188" s="118"/>
    </row>
    <row r="189" spans="2:7" x14ac:dyDescent="0.2">
      <c r="B189" s="118"/>
      <c r="C189" s="118"/>
      <c r="D189" s="118"/>
      <c r="E189" s="118"/>
      <c r="F189" s="118"/>
      <c r="G189" s="118"/>
    </row>
    <row r="190" spans="2:7" x14ac:dyDescent="0.2">
      <c r="B190" s="118"/>
      <c r="C190" s="118"/>
      <c r="D190" s="118"/>
      <c r="E190" s="118"/>
      <c r="F190" s="118"/>
      <c r="G190" s="118"/>
    </row>
    <row r="191" spans="2:7" x14ac:dyDescent="0.2">
      <c r="B191" s="118"/>
      <c r="C191" s="118"/>
      <c r="D191" s="118"/>
      <c r="E191" s="118"/>
      <c r="F191" s="118"/>
      <c r="G191" s="118"/>
    </row>
    <row r="192" spans="2:7" x14ac:dyDescent="0.2">
      <c r="B192" s="118"/>
      <c r="C192" s="118"/>
      <c r="D192" s="118"/>
      <c r="E192" s="118"/>
      <c r="F192" s="118"/>
      <c r="G192" s="118"/>
    </row>
    <row r="193" spans="2:7" x14ac:dyDescent="0.2">
      <c r="B193" s="118"/>
      <c r="C193" s="118"/>
      <c r="D193" s="118"/>
      <c r="E193" s="118"/>
      <c r="F193" s="118"/>
      <c r="G193" s="118"/>
    </row>
    <row r="194" spans="2:7" x14ac:dyDescent="0.2">
      <c r="B194" s="118"/>
      <c r="C194" s="118"/>
      <c r="D194" s="118"/>
      <c r="E194" s="118"/>
      <c r="F194" s="118"/>
      <c r="G194" s="118"/>
    </row>
    <row r="195" spans="2:7" x14ac:dyDescent="0.2">
      <c r="B195" s="118"/>
      <c r="C195" s="118"/>
      <c r="D195" s="118"/>
      <c r="E195" s="118"/>
      <c r="F195" s="118"/>
      <c r="G195" s="118"/>
    </row>
    <row r="196" spans="2:7" x14ac:dyDescent="0.2">
      <c r="B196" s="118"/>
      <c r="C196" s="118"/>
      <c r="D196" s="118"/>
      <c r="E196" s="118"/>
      <c r="F196" s="118"/>
      <c r="G196" s="118"/>
    </row>
    <row r="197" spans="2:7" x14ac:dyDescent="0.2">
      <c r="B197" s="118"/>
      <c r="C197" s="118"/>
      <c r="D197" s="118"/>
      <c r="E197" s="118"/>
      <c r="F197" s="118"/>
      <c r="G197" s="118"/>
    </row>
    <row r="198" spans="2:7" x14ac:dyDescent="0.2">
      <c r="B198" s="118"/>
      <c r="C198" s="118"/>
      <c r="D198" s="118"/>
      <c r="E198" s="118"/>
      <c r="F198" s="118"/>
      <c r="G198" s="118"/>
    </row>
    <row r="199" spans="2:7" x14ac:dyDescent="0.2">
      <c r="B199" s="118"/>
      <c r="C199" s="118"/>
      <c r="D199" s="118"/>
      <c r="E199" s="118"/>
      <c r="F199" s="118"/>
      <c r="G199" s="118"/>
    </row>
    <row r="200" spans="2:7" x14ac:dyDescent="0.2">
      <c r="B200" s="118"/>
      <c r="C200" s="118"/>
      <c r="D200" s="118"/>
      <c r="E200" s="118"/>
      <c r="F200" s="118"/>
      <c r="G200" s="118"/>
    </row>
    <row r="201" spans="2:7" x14ac:dyDescent="0.2">
      <c r="B201" s="118"/>
      <c r="C201" s="118"/>
      <c r="D201" s="118"/>
      <c r="E201" s="118"/>
      <c r="F201" s="118"/>
      <c r="G201" s="118"/>
    </row>
    <row r="202" spans="2:7" x14ac:dyDescent="0.2">
      <c r="B202" s="118"/>
      <c r="C202" s="118"/>
      <c r="D202" s="118"/>
      <c r="E202" s="118"/>
      <c r="F202" s="118"/>
      <c r="G202" s="118"/>
    </row>
    <row r="203" spans="2:7" x14ac:dyDescent="0.2">
      <c r="B203" s="118"/>
      <c r="C203" s="118"/>
      <c r="D203" s="118"/>
      <c r="E203" s="118"/>
      <c r="F203" s="118"/>
      <c r="G203" s="118"/>
    </row>
    <row r="204" spans="2:7" x14ac:dyDescent="0.2">
      <c r="B204" s="118"/>
      <c r="C204" s="118"/>
      <c r="D204" s="118"/>
      <c r="E204" s="118"/>
      <c r="F204" s="118"/>
      <c r="G204" s="118"/>
    </row>
    <row r="205" spans="2:7" x14ac:dyDescent="0.2">
      <c r="B205" s="118"/>
      <c r="C205" s="118"/>
      <c r="D205" s="118"/>
      <c r="E205" s="118"/>
      <c r="F205" s="118"/>
      <c r="G205" s="118"/>
    </row>
    <row r="206" spans="2:7" x14ac:dyDescent="0.2">
      <c r="B206" s="118"/>
      <c r="C206" s="118"/>
      <c r="D206" s="118"/>
      <c r="E206" s="118"/>
      <c r="F206" s="118"/>
      <c r="G206" s="118"/>
    </row>
    <row r="207" spans="2:7" x14ac:dyDescent="0.2">
      <c r="B207" s="118"/>
      <c r="C207" s="118"/>
      <c r="D207" s="118"/>
      <c r="E207" s="118"/>
      <c r="F207" s="118"/>
      <c r="G207" s="118"/>
    </row>
    <row r="208" spans="2:7" x14ac:dyDescent="0.2">
      <c r="B208" s="118"/>
      <c r="C208" s="118"/>
      <c r="D208" s="118"/>
      <c r="E208" s="118"/>
      <c r="F208" s="118"/>
      <c r="G208" s="118"/>
    </row>
    <row r="209" spans="2:7" x14ac:dyDescent="0.2">
      <c r="B209" s="118"/>
      <c r="C209" s="118"/>
      <c r="D209" s="118"/>
      <c r="E209" s="118"/>
      <c r="F209" s="118"/>
      <c r="G209" s="118"/>
    </row>
    <row r="210" spans="2:7" x14ac:dyDescent="0.2">
      <c r="B210" s="118"/>
      <c r="C210" s="118"/>
      <c r="D210" s="118"/>
      <c r="E210" s="118"/>
      <c r="F210" s="118"/>
      <c r="G210" s="118"/>
    </row>
    <row r="211" spans="2:7" x14ac:dyDescent="0.2">
      <c r="B211" s="118"/>
      <c r="C211" s="118"/>
      <c r="D211" s="118"/>
      <c r="E211" s="118"/>
      <c r="F211" s="118"/>
      <c r="G211" s="118"/>
    </row>
    <row r="212" spans="2:7" x14ac:dyDescent="0.2">
      <c r="B212" s="118"/>
      <c r="C212" s="118"/>
      <c r="D212" s="118"/>
      <c r="E212" s="118"/>
      <c r="F212" s="118"/>
      <c r="G212" s="118"/>
    </row>
    <row r="213" spans="2:7" x14ac:dyDescent="0.2">
      <c r="B213" s="118"/>
      <c r="C213" s="118"/>
      <c r="D213" s="118"/>
      <c r="E213" s="118"/>
      <c r="F213" s="118"/>
      <c r="G213" s="118"/>
    </row>
    <row r="214" spans="2:7" x14ac:dyDescent="0.2">
      <c r="B214" s="118"/>
      <c r="C214" s="118"/>
      <c r="D214" s="118"/>
      <c r="E214" s="118"/>
      <c r="F214" s="118"/>
      <c r="G214" s="118"/>
    </row>
    <row r="215" spans="2:7" x14ac:dyDescent="0.2">
      <c r="B215" s="118"/>
      <c r="C215" s="118"/>
      <c r="D215" s="118"/>
      <c r="E215" s="118"/>
      <c r="F215" s="118"/>
      <c r="G215" s="118"/>
    </row>
    <row r="216" spans="2:7" x14ac:dyDescent="0.2">
      <c r="B216" s="118"/>
      <c r="C216" s="118"/>
      <c r="D216" s="118"/>
      <c r="E216" s="118"/>
      <c r="F216" s="118"/>
      <c r="G216" s="118"/>
    </row>
    <row r="217" spans="2:7" x14ac:dyDescent="0.2">
      <c r="B217" s="118"/>
      <c r="C217" s="118"/>
      <c r="D217" s="118"/>
      <c r="E217" s="118"/>
      <c r="F217" s="118"/>
      <c r="G217" s="118"/>
    </row>
    <row r="218" spans="2:7" x14ac:dyDescent="0.2">
      <c r="B218" s="118"/>
      <c r="C218" s="118"/>
      <c r="D218" s="118"/>
      <c r="E218" s="118"/>
      <c r="F218" s="118"/>
      <c r="G218" s="118"/>
    </row>
    <row r="219" spans="2:7" x14ac:dyDescent="0.2">
      <c r="B219" s="118"/>
      <c r="C219" s="118"/>
      <c r="D219" s="118"/>
      <c r="E219" s="118"/>
      <c r="F219" s="118"/>
      <c r="G219" s="118"/>
    </row>
    <row r="220" spans="2:7" x14ac:dyDescent="0.2">
      <c r="B220" s="118"/>
      <c r="C220" s="118"/>
      <c r="D220" s="118"/>
      <c r="E220" s="118"/>
      <c r="F220" s="118"/>
      <c r="G220" s="118"/>
    </row>
  </sheetData>
  <sheetProtection sheet="1" objects="1" scenarios="1"/>
  <mergeCells count="95">
    <mergeCell ref="D37:D52"/>
    <mergeCell ref="B37:B52"/>
    <mergeCell ref="B210:G210"/>
    <mergeCell ref="B218:G218"/>
    <mergeCell ref="B219:G219"/>
    <mergeCell ref="B211:G211"/>
    <mergeCell ref="B209:G209"/>
    <mergeCell ref="B195:G195"/>
    <mergeCell ref="B196:G196"/>
    <mergeCell ref="B197:G197"/>
    <mergeCell ref="B198:G198"/>
    <mergeCell ref="B199:G199"/>
    <mergeCell ref="B200:G200"/>
    <mergeCell ref="B201:G201"/>
    <mergeCell ref="B202:G202"/>
    <mergeCell ref="B203:G203"/>
    <mergeCell ref="B220:G220"/>
    <mergeCell ref="B212:G212"/>
    <mergeCell ref="B213:G213"/>
    <mergeCell ref="B214:G214"/>
    <mergeCell ref="B215:G215"/>
    <mergeCell ref="B217:G217"/>
    <mergeCell ref="B216:G216"/>
    <mergeCell ref="B204:G204"/>
    <mergeCell ref="B205:G205"/>
    <mergeCell ref="B206:G206"/>
    <mergeCell ref="B207:G207"/>
    <mergeCell ref="B208:G208"/>
    <mergeCell ref="B194:G194"/>
    <mergeCell ref="B183:G183"/>
    <mergeCell ref="B184:G184"/>
    <mergeCell ref="B185:G185"/>
    <mergeCell ref="B186:G186"/>
    <mergeCell ref="B187:G187"/>
    <mergeCell ref="B188:G188"/>
    <mergeCell ref="B189:G189"/>
    <mergeCell ref="B190:G190"/>
    <mergeCell ref="B191:G191"/>
    <mergeCell ref="B192:G192"/>
    <mergeCell ref="B193:G193"/>
    <mergeCell ref="B182:G182"/>
    <mergeCell ref="B171:G171"/>
    <mergeCell ref="B172:G172"/>
    <mergeCell ref="B173:G173"/>
    <mergeCell ref="B174:G174"/>
    <mergeCell ref="B175:G175"/>
    <mergeCell ref="B176:G176"/>
    <mergeCell ref="B177:G177"/>
    <mergeCell ref="B178:G178"/>
    <mergeCell ref="B179:G179"/>
    <mergeCell ref="B180:G180"/>
    <mergeCell ref="B181:G181"/>
    <mergeCell ref="B170:G170"/>
    <mergeCell ref="B163:G163"/>
    <mergeCell ref="B164:G164"/>
    <mergeCell ref="B162:G162"/>
    <mergeCell ref="B158:G158"/>
    <mergeCell ref="B159:G159"/>
    <mergeCell ref="B160:G160"/>
    <mergeCell ref="B161:G161"/>
    <mergeCell ref="B165:G165"/>
    <mergeCell ref="B166:G166"/>
    <mergeCell ref="B167:G167"/>
    <mergeCell ref="B168:G168"/>
    <mergeCell ref="B169:G169"/>
    <mergeCell ref="E55:E56"/>
    <mergeCell ref="E11:E14"/>
    <mergeCell ref="H56:H57"/>
    <mergeCell ref="H15:H16"/>
    <mergeCell ref="E35:E36"/>
    <mergeCell ref="G15:G16"/>
    <mergeCell ref="E19:E34"/>
    <mergeCell ref="E37:E52"/>
    <mergeCell ref="B32:B34"/>
    <mergeCell ref="D35:D36"/>
    <mergeCell ref="D15:D17"/>
    <mergeCell ref="B15:B17"/>
    <mergeCell ref="H6:H9"/>
    <mergeCell ref="G7:G9"/>
    <mergeCell ref="D57:D58"/>
    <mergeCell ref="E57:E58"/>
    <mergeCell ref="G57:G58"/>
    <mergeCell ref="B67:F67"/>
    <mergeCell ref="F7:F8"/>
    <mergeCell ref="B8:E8"/>
    <mergeCell ref="E15:E16"/>
    <mergeCell ref="B53:B54"/>
    <mergeCell ref="D53:D54"/>
    <mergeCell ref="E53:E54"/>
    <mergeCell ref="B11:B14"/>
    <mergeCell ref="D19:D31"/>
    <mergeCell ref="B19:B31"/>
    <mergeCell ref="D11:D14"/>
    <mergeCell ref="B35:B36"/>
    <mergeCell ref="D32:D34"/>
  </mergeCells>
  <hyperlinks>
    <hyperlink ref="B2" r:id="rId1" xr:uid="{576068B8-9D69-9A4A-8081-6E2C8B32CE1F}"/>
  </hyperlinks>
  <pageMargins left="0.7" right="0.7" top="0.75" bottom="0.75" header="0.3" footer="0.3"/>
  <pageSetup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52"/>
  <sheetViews>
    <sheetView showGridLines="0" workbookViewId="0">
      <selection activeCell="J32" sqref="J32"/>
    </sheetView>
  </sheetViews>
  <sheetFormatPr baseColWidth="10" defaultRowHeight="16" x14ac:dyDescent="0.2"/>
  <cols>
    <col min="1" max="1" width="13.33203125" style="61" customWidth="1"/>
    <col min="2" max="2" width="6.83203125" style="32" customWidth="1"/>
    <col min="3" max="8" width="13.33203125" style="61" customWidth="1"/>
    <col min="9" max="10" width="13.33203125" style="62" customWidth="1"/>
  </cols>
  <sheetData>
    <row r="2" spans="2:10" x14ac:dyDescent="0.2">
      <c r="B2" s="73" t="s">
        <v>27</v>
      </c>
      <c r="C2" s="168" t="s">
        <v>156</v>
      </c>
      <c r="D2" s="169"/>
      <c r="E2" s="169"/>
      <c r="F2" s="169"/>
      <c r="G2" s="169"/>
      <c r="H2" s="170"/>
      <c r="I2" s="63"/>
      <c r="J2" s="63"/>
    </row>
    <row r="3" spans="2:10" ht="30" customHeight="1" x14ac:dyDescent="0.2">
      <c r="B3" s="36">
        <v>1</v>
      </c>
      <c r="C3" s="138" t="s">
        <v>102</v>
      </c>
      <c r="D3" s="139"/>
      <c r="E3" s="139"/>
      <c r="F3" s="139"/>
      <c r="G3" s="139"/>
      <c r="H3" s="140"/>
      <c r="I3" s="63"/>
      <c r="J3" s="63"/>
    </row>
    <row r="4" spans="2:10" ht="30" customHeight="1" x14ac:dyDescent="0.2">
      <c r="B4" s="36">
        <v>2</v>
      </c>
      <c r="C4" s="138" t="s">
        <v>103</v>
      </c>
      <c r="D4" s="139"/>
      <c r="E4" s="139"/>
      <c r="F4" s="139"/>
      <c r="G4" s="139"/>
      <c r="H4" s="140"/>
      <c r="I4" s="64"/>
      <c r="J4" s="65"/>
    </row>
    <row r="5" spans="2:10" ht="30" customHeight="1" x14ac:dyDescent="0.2">
      <c r="B5" s="36">
        <v>3</v>
      </c>
      <c r="C5" s="161" t="s">
        <v>104</v>
      </c>
      <c r="D5" s="162"/>
      <c r="E5" s="162"/>
      <c r="F5" s="162"/>
      <c r="G5" s="162"/>
      <c r="H5" s="163"/>
      <c r="I5" s="164" t="s">
        <v>40</v>
      </c>
      <c r="J5" s="165"/>
    </row>
    <row r="6" spans="2:10" ht="30" customHeight="1" x14ac:dyDescent="0.2">
      <c r="B6" s="36">
        <v>4</v>
      </c>
      <c r="C6" s="182" t="s">
        <v>105</v>
      </c>
      <c r="D6" s="183"/>
      <c r="E6" s="183"/>
      <c r="F6" s="183"/>
      <c r="G6" s="183"/>
      <c r="H6" s="184"/>
      <c r="I6" s="174"/>
      <c r="J6" s="175"/>
    </row>
    <row r="7" spans="2:10" ht="30" customHeight="1" x14ac:dyDescent="0.2">
      <c r="B7" s="36">
        <v>5</v>
      </c>
      <c r="C7" s="182" t="s">
        <v>106</v>
      </c>
      <c r="D7" s="183"/>
      <c r="E7" s="183"/>
      <c r="F7" s="183"/>
      <c r="G7" s="183"/>
      <c r="H7" s="184"/>
      <c r="I7" s="174"/>
      <c r="J7" s="175"/>
    </row>
    <row r="8" spans="2:10" ht="30" customHeight="1" x14ac:dyDescent="0.2">
      <c r="B8" s="36">
        <v>6</v>
      </c>
      <c r="C8" s="182" t="s">
        <v>107</v>
      </c>
      <c r="D8" s="183"/>
      <c r="E8" s="183"/>
      <c r="F8" s="183"/>
      <c r="G8" s="183"/>
      <c r="H8" s="184"/>
      <c r="I8" s="166"/>
      <c r="J8" s="167"/>
    </row>
    <row r="9" spans="2:10" ht="30" customHeight="1" x14ac:dyDescent="0.2">
      <c r="B9" s="36">
        <v>7</v>
      </c>
      <c r="C9" s="138" t="s">
        <v>114</v>
      </c>
      <c r="D9" s="139"/>
      <c r="E9" s="139"/>
      <c r="F9" s="139"/>
      <c r="G9" s="139"/>
      <c r="H9" s="140"/>
      <c r="I9" s="64"/>
      <c r="J9" s="63"/>
    </row>
    <row r="10" spans="2:10" ht="30" customHeight="1" x14ac:dyDescent="0.2">
      <c r="B10" s="36" t="s">
        <v>100</v>
      </c>
      <c r="C10" s="138" t="s">
        <v>113</v>
      </c>
      <c r="D10" s="139"/>
      <c r="E10" s="139"/>
      <c r="F10" s="139"/>
      <c r="G10" s="139"/>
      <c r="H10" s="140"/>
      <c r="I10" s="64"/>
      <c r="J10" s="63"/>
    </row>
    <row r="11" spans="2:10" ht="30" customHeight="1" x14ac:dyDescent="0.2">
      <c r="B11" s="36">
        <v>8</v>
      </c>
      <c r="C11" s="135" t="s">
        <v>115</v>
      </c>
      <c r="D11" s="136"/>
      <c r="E11" s="136"/>
      <c r="F11" s="136"/>
      <c r="G11" s="136"/>
      <c r="H11" s="137"/>
      <c r="I11" s="63"/>
      <c r="J11" s="63"/>
    </row>
    <row r="12" spans="2:10" ht="30" customHeight="1" x14ac:dyDescent="0.2">
      <c r="B12" s="36">
        <v>9</v>
      </c>
      <c r="C12" s="138" t="s">
        <v>116</v>
      </c>
      <c r="D12" s="139"/>
      <c r="E12" s="139"/>
      <c r="F12" s="139"/>
      <c r="G12" s="139"/>
      <c r="H12" s="140"/>
      <c r="I12" s="63"/>
      <c r="J12" s="63"/>
    </row>
    <row r="13" spans="2:10" ht="45" customHeight="1" x14ac:dyDescent="0.2">
      <c r="B13" s="36">
        <v>10</v>
      </c>
      <c r="C13" s="138" t="s">
        <v>117</v>
      </c>
      <c r="D13" s="139"/>
      <c r="E13" s="139"/>
      <c r="F13" s="139"/>
      <c r="G13" s="139"/>
      <c r="H13" s="140"/>
      <c r="I13" s="63"/>
      <c r="J13" s="65"/>
    </row>
    <row r="14" spans="2:10" ht="30" customHeight="1" x14ac:dyDescent="0.2">
      <c r="B14" s="36">
        <v>11</v>
      </c>
      <c r="C14" s="151" t="s">
        <v>118</v>
      </c>
      <c r="D14" s="152"/>
      <c r="E14" s="152"/>
      <c r="F14" s="152"/>
      <c r="G14" s="152"/>
      <c r="H14" s="153"/>
      <c r="I14" s="164" t="s">
        <v>39</v>
      </c>
      <c r="J14" s="165"/>
    </row>
    <row r="15" spans="2:10" ht="30" customHeight="1" x14ac:dyDescent="0.2">
      <c r="B15" s="36">
        <v>12</v>
      </c>
      <c r="C15" s="151" t="s">
        <v>119</v>
      </c>
      <c r="D15" s="152"/>
      <c r="E15" s="152"/>
      <c r="F15" s="152"/>
      <c r="G15" s="152"/>
      <c r="H15" s="153"/>
      <c r="I15" s="166"/>
      <c r="J15" s="167"/>
    </row>
    <row r="16" spans="2:10" ht="30" customHeight="1" x14ac:dyDescent="0.2">
      <c r="B16" s="36">
        <v>13</v>
      </c>
      <c r="C16" s="138" t="s">
        <v>120</v>
      </c>
      <c r="D16" s="139"/>
      <c r="E16" s="139"/>
      <c r="F16" s="139"/>
      <c r="G16" s="139"/>
      <c r="H16" s="140"/>
      <c r="I16" s="63"/>
      <c r="J16" s="65"/>
    </row>
    <row r="17" spans="2:10" ht="60" customHeight="1" x14ac:dyDescent="0.2">
      <c r="B17" s="36">
        <v>14</v>
      </c>
      <c r="C17" s="151" t="s">
        <v>121</v>
      </c>
      <c r="D17" s="152"/>
      <c r="E17" s="152"/>
      <c r="F17" s="152"/>
      <c r="G17" s="152"/>
      <c r="H17" s="153"/>
      <c r="I17" s="164" t="s">
        <v>39</v>
      </c>
      <c r="J17" s="165"/>
    </row>
    <row r="18" spans="2:10" ht="30" customHeight="1" x14ac:dyDescent="0.2">
      <c r="B18" s="36">
        <v>15</v>
      </c>
      <c r="C18" s="151" t="s">
        <v>122</v>
      </c>
      <c r="D18" s="152"/>
      <c r="E18" s="152"/>
      <c r="F18" s="152"/>
      <c r="G18" s="152"/>
      <c r="H18" s="153"/>
      <c r="I18" s="166"/>
      <c r="J18" s="167"/>
    </row>
    <row r="19" spans="2:10" ht="30" customHeight="1" x14ac:dyDescent="0.2">
      <c r="B19" s="36">
        <v>16</v>
      </c>
      <c r="C19" s="138" t="s">
        <v>123</v>
      </c>
      <c r="D19" s="139"/>
      <c r="E19" s="139"/>
      <c r="F19" s="139"/>
      <c r="G19" s="139"/>
      <c r="H19" s="140"/>
      <c r="I19" s="64"/>
      <c r="J19" s="63"/>
    </row>
    <row r="20" spans="2:10" ht="30" customHeight="1" x14ac:dyDescent="0.2">
      <c r="B20" s="36">
        <v>17</v>
      </c>
      <c r="C20" s="158" t="s">
        <v>124</v>
      </c>
      <c r="D20" s="159"/>
      <c r="E20" s="159"/>
      <c r="F20" s="159"/>
      <c r="G20" s="159"/>
      <c r="H20" s="160"/>
      <c r="I20" s="64"/>
      <c r="J20" s="64"/>
    </row>
    <row r="21" spans="2:10" ht="30" customHeight="1" x14ac:dyDescent="0.2">
      <c r="B21" s="36" t="s">
        <v>108</v>
      </c>
      <c r="C21" s="135" t="s">
        <v>125</v>
      </c>
      <c r="D21" s="136"/>
      <c r="E21" s="136"/>
      <c r="F21" s="136"/>
      <c r="G21" s="136"/>
      <c r="H21" s="137"/>
      <c r="I21" s="63"/>
      <c r="J21" s="63"/>
    </row>
    <row r="22" spans="2:10" ht="30" customHeight="1" x14ac:dyDescent="0.2">
      <c r="B22" s="36">
        <v>18</v>
      </c>
      <c r="C22" s="138" t="s">
        <v>128</v>
      </c>
      <c r="D22" s="139"/>
      <c r="E22" s="139"/>
      <c r="F22" s="139"/>
      <c r="G22" s="139"/>
      <c r="H22" s="140"/>
      <c r="I22" s="63"/>
      <c r="J22" s="63"/>
    </row>
    <row r="23" spans="2:10" ht="30" customHeight="1" x14ac:dyDescent="0.2">
      <c r="B23" s="36" t="s">
        <v>101</v>
      </c>
      <c r="C23" s="138" t="s">
        <v>129</v>
      </c>
      <c r="D23" s="139"/>
      <c r="E23" s="139"/>
      <c r="F23" s="139"/>
      <c r="G23" s="139"/>
      <c r="H23" s="140"/>
      <c r="I23" s="63"/>
      <c r="J23" s="63"/>
    </row>
    <row r="24" spans="2:10" ht="45" customHeight="1" x14ac:dyDescent="0.2">
      <c r="B24" s="36">
        <v>19</v>
      </c>
      <c r="C24" s="138" t="s">
        <v>130</v>
      </c>
      <c r="D24" s="139"/>
      <c r="E24" s="139"/>
      <c r="F24" s="139"/>
      <c r="G24" s="139"/>
      <c r="H24" s="140"/>
      <c r="I24" s="63"/>
      <c r="J24" s="63"/>
    </row>
    <row r="25" spans="2:10" ht="30" customHeight="1" x14ac:dyDescent="0.2">
      <c r="B25" s="36">
        <v>20</v>
      </c>
      <c r="C25" s="138" t="s">
        <v>131</v>
      </c>
      <c r="D25" s="139"/>
      <c r="E25" s="139"/>
      <c r="F25" s="139"/>
      <c r="G25" s="139"/>
      <c r="H25" s="140"/>
      <c r="I25" s="64"/>
      <c r="J25" s="65"/>
    </row>
    <row r="26" spans="2:10" ht="30" customHeight="1" x14ac:dyDescent="0.2">
      <c r="B26" s="36">
        <v>21</v>
      </c>
      <c r="C26" s="141" t="s">
        <v>132</v>
      </c>
      <c r="D26" s="142"/>
      <c r="E26" s="142"/>
      <c r="F26" s="142"/>
      <c r="G26" s="142"/>
      <c r="H26" s="143"/>
      <c r="I26" s="164" t="s">
        <v>39</v>
      </c>
      <c r="J26" s="165"/>
    </row>
    <row r="27" spans="2:10" ht="30" customHeight="1" x14ac:dyDescent="0.2">
      <c r="B27" s="36">
        <v>22</v>
      </c>
      <c r="C27" s="151" t="s">
        <v>133</v>
      </c>
      <c r="D27" s="152"/>
      <c r="E27" s="152"/>
      <c r="F27" s="152"/>
      <c r="G27" s="152"/>
      <c r="H27" s="153"/>
      <c r="I27" s="166"/>
      <c r="J27" s="167"/>
    </row>
    <row r="28" spans="2:10" ht="45" customHeight="1" x14ac:dyDescent="0.2">
      <c r="B28" s="36">
        <v>23</v>
      </c>
      <c r="C28" s="155" t="s">
        <v>134</v>
      </c>
      <c r="D28" s="156"/>
      <c r="E28" s="156"/>
      <c r="F28" s="156"/>
      <c r="G28" s="156"/>
      <c r="H28" s="157"/>
      <c r="I28" s="164" t="s">
        <v>39</v>
      </c>
      <c r="J28" s="165"/>
    </row>
    <row r="29" spans="2:10" ht="45" customHeight="1" x14ac:dyDescent="0.2">
      <c r="B29" s="36">
        <v>24</v>
      </c>
      <c r="C29" s="155" t="s">
        <v>135</v>
      </c>
      <c r="D29" s="156"/>
      <c r="E29" s="156"/>
      <c r="F29" s="156"/>
      <c r="G29" s="156"/>
      <c r="H29" s="157"/>
      <c r="I29" s="166"/>
      <c r="J29" s="167"/>
    </row>
    <row r="30" spans="2:10" ht="45" customHeight="1" x14ac:dyDescent="0.2">
      <c r="B30" s="36">
        <v>25</v>
      </c>
      <c r="C30" s="144" t="s">
        <v>136</v>
      </c>
      <c r="D30" s="145"/>
      <c r="E30" s="145"/>
      <c r="F30" s="145"/>
      <c r="G30" s="145"/>
      <c r="H30" s="146"/>
      <c r="I30" s="65"/>
      <c r="J30" s="65"/>
    </row>
    <row r="31" spans="2:10" ht="30" customHeight="1" x14ac:dyDescent="0.2">
      <c r="B31" s="36">
        <v>26</v>
      </c>
      <c r="C31" s="144" t="s">
        <v>137</v>
      </c>
      <c r="D31" s="145"/>
      <c r="E31" s="145"/>
      <c r="F31" s="145"/>
      <c r="G31" s="145"/>
      <c r="H31" s="146"/>
      <c r="I31" s="65"/>
      <c r="J31" s="63"/>
    </row>
    <row r="32" spans="2:10" ht="45" customHeight="1" x14ac:dyDescent="0.2">
      <c r="B32" s="36">
        <v>27</v>
      </c>
      <c r="C32" s="138" t="s">
        <v>138</v>
      </c>
      <c r="D32" s="139"/>
      <c r="E32" s="139"/>
      <c r="F32" s="139"/>
      <c r="G32" s="139"/>
      <c r="H32" s="140"/>
      <c r="I32" s="63"/>
      <c r="J32" s="63"/>
    </row>
    <row r="33" spans="2:10" ht="30" customHeight="1" x14ac:dyDescent="0.2">
      <c r="B33" s="36">
        <v>28</v>
      </c>
      <c r="C33" s="138" t="s">
        <v>139</v>
      </c>
      <c r="D33" s="139"/>
      <c r="E33" s="139"/>
      <c r="F33" s="139"/>
      <c r="G33" s="139"/>
      <c r="H33" s="140"/>
      <c r="I33" s="63"/>
      <c r="J33" s="63"/>
    </row>
    <row r="34" spans="2:10" ht="30" customHeight="1" x14ac:dyDescent="0.2">
      <c r="B34" s="36">
        <v>29</v>
      </c>
      <c r="C34" s="138" t="s">
        <v>140</v>
      </c>
      <c r="D34" s="139"/>
      <c r="E34" s="139"/>
      <c r="F34" s="139"/>
      <c r="G34" s="139"/>
      <c r="H34" s="140"/>
      <c r="I34" s="64"/>
      <c r="J34" s="64"/>
    </row>
    <row r="35" spans="2:10" ht="30" customHeight="1" x14ac:dyDescent="0.2">
      <c r="B35" s="36">
        <v>30</v>
      </c>
      <c r="C35" s="158" t="s">
        <v>124</v>
      </c>
      <c r="D35" s="159"/>
      <c r="E35" s="159"/>
      <c r="F35" s="159"/>
      <c r="G35" s="159"/>
      <c r="H35" s="160"/>
      <c r="I35" s="63"/>
      <c r="J35" s="66"/>
    </row>
    <row r="36" spans="2:10" ht="60" customHeight="1" x14ac:dyDescent="0.2">
      <c r="B36" s="36">
        <v>31</v>
      </c>
      <c r="C36" s="151" t="s">
        <v>141</v>
      </c>
      <c r="D36" s="152"/>
      <c r="E36" s="152"/>
      <c r="F36" s="152"/>
      <c r="G36" s="152"/>
      <c r="H36" s="153"/>
      <c r="I36" s="176" t="s">
        <v>58</v>
      </c>
      <c r="J36" s="177"/>
    </row>
    <row r="37" spans="2:10" ht="45" customHeight="1" x14ac:dyDescent="0.2">
      <c r="B37" s="36">
        <v>32</v>
      </c>
      <c r="C37" s="151" t="s">
        <v>142</v>
      </c>
      <c r="D37" s="152"/>
      <c r="E37" s="152"/>
      <c r="F37" s="152"/>
      <c r="G37" s="152"/>
      <c r="H37" s="153"/>
      <c r="I37" s="178"/>
      <c r="J37" s="179"/>
    </row>
    <row r="38" spans="2:10" ht="30" customHeight="1" x14ac:dyDescent="0.2">
      <c r="B38" s="36">
        <v>33</v>
      </c>
      <c r="C38" s="150" t="s">
        <v>143</v>
      </c>
      <c r="D38" s="142"/>
      <c r="E38" s="142"/>
      <c r="F38" s="142"/>
      <c r="G38" s="142"/>
      <c r="H38" s="143"/>
      <c r="I38" s="178"/>
      <c r="J38" s="179"/>
    </row>
    <row r="39" spans="2:10" ht="30" customHeight="1" x14ac:dyDescent="0.2">
      <c r="B39" s="36" t="s">
        <v>109</v>
      </c>
      <c r="C39" s="141" t="s">
        <v>144</v>
      </c>
      <c r="D39" s="142"/>
      <c r="E39" s="142"/>
      <c r="F39" s="142"/>
      <c r="G39" s="142"/>
      <c r="H39" s="143"/>
      <c r="I39" s="178"/>
      <c r="J39" s="179"/>
    </row>
    <row r="40" spans="2:10" ht="30" customHeight="1" x14ac:dyDescent="0.2">
      <c r="B40" s="36" t="s">
        <v>110</v>
      </c>
      <c r="C40" s="171" t="s">
        <v>145</v>
      </c>
      <c r="D40" s="172"/>
      <c r="E40" s="172"/>
      <c r="F40" s="172"/>
      <c r="G40" s="172"/>
      <c r="H40" s="173"/>
      <c r="I40" s="180"/>
      <c r="J40" s="181"/>
    </row>
    <row r="41" spans="2:10" ht="30" customHeight="1" x14ac:dyDescent="0.2">
      <c r="B41" s="36">
        <v>34</v>
      </c>
      <c r="C41" s="138" t="s">
        <v>146</v>
      </c>
      <c r="D41" s="139"/>
      <c r="E41" s="139"/>
      <c r="F41" s="139"/>
      <c r="G41" s="139"/>
      <c r="H41" s="140"/>
      <c r="I41" s="63"/>
      <c r="J41" s="63"/>
    </row>
    <row r="42" spans="2:10" ht="30" customHeight="1" x14ac:dyDescent="0.2">
      <c r="B42" s="36">
        <v>35</v>
      </c>
      <c r="C42" s="138" t="s">
        <v>147</v>
      </c>
      <c r="D42" s="139"/>
      <c r="E42" s="139"/>
      <c r="F42" s="139"/>
      <c r="G42" s="139"/>
      <c r="H42" s="140"/>
      <c r="I42" s="63"/>
      <c r="J42" s="63"/>
    </row>
    <row r="43" spans="2:10" ht="30" customHeight="1" x14ac:dyDescent="0.2">
      <c r="B43" s="36" t="s">
        <v>111</v>
      </c>
      <c r="C43" s="138" t="s">
        <v>148</v>
      </c>
      <c r="D43" s="139"/>
      <c r="E43" s="139"/>
      <c r="F43" s="139"/>
      <c r="G43" s="139"/>
      <c r="H43" s="140"/>
      <c r="I43" s="63"/>
      <c r="J43" s="65"/>
    </row>
    <row r="44" spans="2:10" ht="30" customHeight="1" x14ac:dyDescent="0.2">
      <c r="B44" s="36">
        <v>36</v>
      </c>
      <c r="C44" s="138" t="s">
        <v>149</v>
      </c>
      <c r="D44" s="139"/>
      <c r="E44" s="139"/>
      <c r="F44" s="139"/>
      <c r="G44" s="139"/>
      <c r="H44" s="140"/>
      <c r="I44" s="65"/>
      <c r="J44" s="65"/>
    </row>
    <row r="45" spans="2:10" ht="30" customHeight="1" x14ac:dyDescent="0.2">
      <c r="B45" s="36">
        <v>37</v>
      </c>
      <c r="C45" s="138" t="s">
        <v>150</v>
      </c>
      <c r="D45" s="139"/>
      <c r="E45" s="139"/>
      <c r="F45" s="139"/>
      <c r="G45" s="139"/>
      <c r="H45" s="140"/>
      <c r="I45" s="65"/>
      <c r="J45" s="65"/>
    </row>
    <row r="46" spans="2:10" ht="30" customHeight="1" x14ac:dyDescent="0.2">
      <c r="B46" s="36">
        <v>38</v>
      </c>
      <c r="C46" s="155" t="s">
        <v>151</v>
      </c>
      <c r="D46" s="156"/>
      <c r="E46" s="156"/>
      <c r="F46" s="156"/>
      <c r="G46" s="156"/>
      <c r="H46" s="157"/>
      <c r="I46" s="164" t="s">
        <v>99</v>
      </c>
      <c r="J46" s="165"/>
    </row>
    <row r="47" spans="2:10" ht="75" customHeight="1" x14ac:dyDescent="0.2">
      <c r="B47" s="36" t="s">
        <v>112</v>
      </c>
      <c r="C47" s="155" t="s">
        <v>152</v>
      </c>
      <c r="D47" s="156"/>
      <c r="E47" s="156"/>
      <c r="F47" s="156"/>
      <c r="G47" s="156"/>
      <c r="H47" s="157"/>
      <c r="I47" s="166"/>
      <c r="J47" s="167"/>
    </row>
    <row r="48" spans="2:10" ht="30" customHeight="1" x14ac:dyDescent="0.2">
      <c r="B48" s="36">
        <v>39</v>
      </c>
      <c r="C48" s="135" t="s">
        <v>153</v>
      </c>
      <c r="D48" s="136"/>
      <c r="E48" s="136"/>
      <c r="F48" s="136"/>
      <c r="G48" s="136"/>
      <c r="H48" s="137"/>
      <c r="I48" s="63"/>
      <c r="J48" s="67"/>
    </row>
    <row r="49" spans="2:10" ht="60" customHeight="1" x14ac:dyDescent="0.2">
      <c r="B49" s="36">
        <v>40</v>
      </c>
      <c r="C49" s="138" t="s">
        <v>127</v>
      </c>
      <c r="D49" s="139"/>
      <c r="E49" s="139"/>
      <c r="F49" s="139"/>
      <c r="G49" s="139"/>
      <c r="H49" s="140"/>
      <c r="I49" s="64"/>
      <c r="J49" s="67"/>
    </row>
    <row r="50" spans="2:10" ht="99" customHeight="1" x14ac:dyDescent="0.2">
      <c r="B50" s="36">
        <v>41</v>
      </c>
      <c r="C50" s="135" t="s">
        <v>126</v>
      </c>
      <c r="D50" s="136"/>
      <c r="E50" s="136"/>
      <c r="F50" s="136"/>
      <c r="G50" s="136"/>
      <c r="H50" s="137"/>
      <c r="I50" s="64"/>
      <c r="J50" s="67"/>
    </row>
    <row r="51" spans="2:10" ht="30" customHeight="1" x14ac:dyDescent="0.2">
      <c r="C51" s="154"/>
      <c r="D51" s="154"/>
      <c r="E51" s="154"/>
      <c r="F51" s="154"/>
      <c r="G51" s="154"/>
      <c r="H51" s="154"/>
      <c r="I51" s="64"/>
      <c r="J51" s="67"/>
    </row>
    <row r="52" spans="2:10" ht="90" customHeight="1" x14ac:dyDescent="0.2">
      <c r="C52" s="147" t="s">
        <v>98</v>
      </c>
      <c r="D52" s="148"/>
      <c r="E52" s="148"/>
      <c r="F52" s="148"/>
      <c r="G52" s="148"/>
      <c r="H52" s="149"/>
      <c r="I52" s="68"/>
      <c r="J52" s="67"/>
    </row>
  </sheetData>
  <sheetProtection sheet="1" objects="1" scenarios="1"/>
  <mergeCells count="58">
    <mergeCell ref="I46:J47"/>
    <mergeCell ref="I28:J29"/>
    <mergeCell ref="C2:H2"/>
    <mergeCell ref="C11:H11"/>
    <mergeCell ref="C36:H36"/>
    <mergeCell ref="C40:H40"/>
    <mergeCell ref="C14:H14"/>
    <mergeCell ref="I5:J8"/>
    <mergeCell ref="I17:J18"/>
    <mergeCell ref="I14:J15"/>
    <mergeCell ref="I26:J27"/>
    <mergeCell ref="I36:J40"/>
    <mergeCell ref="C4:H4"/>
    <mergeCell ref="C6:H6"/>
    <mergeCell ref="C7:H7"/>
    <mergeCell ref="C8:H8"/>
    <mergeCell ref="C3:H3"/>
    <mergeCell ref="C5:H5"/>
    <mergeCell ref="C12:H12"/>
    <mergeCell ref="C29:H29"/>
    <mergeCell ref="C13:H13"/>
    <mergeCell ref="C23:H23"/>
    <mergeCell ref="C27:H27"/>
    <mergeCell ref="C9:H9"/>
    <mergeCell ref="C10:H10"/>
    <mergeCell ref="C24:H24"/>
    <mergeCell ref="C15:H15"/>
    <mergeCell ref="C16:H16"/>
    <mergeCell ref="C17:H17"/>
    <mergeCell ref="C18:H18"/>
    <mergeCell ref="C19:H19"/>
    <mergeCell ref="C20:H20"/>
    <mergeCell ref="C32:H32"/>
    <mergeCell ref="C28:H28"/>
    <mergeCell ref="C43:H43"/>
    <mergeCell ref="C42:H42"/>
    <mergeCell ref="C34:H34"/>
    <mergeCell ref="C35:H35"/>
    <mergeCell ref="C30:H30"/>
    <mergeCell ref="C33:H33"/>
    <mergeCell ref="C52:H52"/>
    <mergeCell ref="C39:H39"/>
    <mergeCell ref="C38:H38"/>
    <mergeCell ref="C37:H37"/>
    <mergeCell ref="C51:H51"/>
    <mergeCell ref="C44:H44"/>
    <mergeCell ref="C49:H49"/>
    <mergeCell ref="C48:H48"/>
    <mergeCell ref="C45:H45"/>
    <mergeCell ref="C46:H46"/>
    <mergeCell ref="C50:H50"/>
    <mergeCell ref="C47:H47"/>
    <mergeCell ref="C41:H41"/>
    <mergeCell ref="C21:H21"/>
    <mergeCell ref="C25:H25"/>
    <mergeCell ref="C26:H26"/>
    <mergeCell ref="C22:H22"/>
    <mergeCell ref="C31:H31"/>
  </mergeCells>
  <hyperlinks>
    <hyperlink ref="C47:H47" r:id="rId1" display="(39 a) Jim Wisniewski, “Hawking Radiation Calculator.” The CMBR temperature (2.73 K) is 1031 times hotter than TH — the hole ought to absorb more than it radiates. (Is radiation possible? For “heat” to go from cold to hot seems to violate the Second Law o" xr:uid="{00000000-0004-0000-0200-000000000000}"/>
    <hyperlink ref="C40:H40" r:id="rId2" display="(34 b) Chris Stoughton, Cosmology Presentation (), slide 60." xr:uid="{00000000-0004-0000-0200-000001000000}"/>
    <hyperlink ref="C35:H35" r:id="rId3" display="(18) Gary Horowitz, Black Holes, Entropy, and Information" xr:uid="{00000000-0004-0000-0200-000002000000}"/>
    <hyperlink ref="C20:H20" r:id="rId4" display="(18) Gary Horowitz, Black Holes, Entropy, and Information" xr:uid="{00000000-0004-0000-0200-000003000000}"/>
    <hyperlink ref="C3" r:id="rId5" display="http://en.wikipedia.org/wiki/Sun" xr:uid="{00000000-0004-0000-0200-000004000000}"/>
    <hyperlink ref="C49" r:id="rId6" display="http://imagine.gsfc.nasa.gov/docs/ask_astro/answers/970808.html" xr:uid="{00000000-0004-0000-0200-000005000000}"/>
    <hyperlink ref="C47" r:id="rId7" display="http://xaonon.dyndns.org/hawking" xr:uid="{00000000-0004-0000-0200-000006000000}"/>
    <hyperlink ref="C44" r:id="rId8" display="http://xaonon.dyndns.org/hawking" xr:uid="{00000000-0004-0000-0200-000007000000}"/>
    <hyperlink ref="C45" r:id="rId9" display="http://www.scholarpedia.org/article/Bekenstein-Hawking_entropy" xr:uid="{00000000-0004-0000-0200-000008000000}"/>
    <hyperlink ref="C42" r:id="rId10" display="http://arxiv.org/pdf/astro-ph/0305121.pdf" xr:uid="{00000000-0004-0000-0200-000009000000}"/>
    <hyperlink ref="C41" r:id="rId11" display="http://link.springer.com/article/10.1140/epjp/i2012-12001-7" xr:uid="{00000000-0004-0000-0200-00000A000000}"/>
    <hyperlink ref="C37" r:id="rId12" display="http://en.wikipedia.org/wiki/Planck_unit" xr:uid="{00000000-0004-0000-0200-00000B000000}"/>
    <hyperlink ref="C36" r:id="rId13" display="http://en.wikipedia.org/wiki/Black_hole_thermodynamics" xr:uid="{00000000-0004-0000-0200-00000C000000}"/>
    <hyperlink ref="C34" r:id="rId14" display="http://arxiv.org/abs/gr-qc/9409015" xr:uid="{00000000-0004-0000-0200-00000D000000}"/>
    <hyperlink ref="C33" r:id="rId15" display="http://www.scholarpedia.org/article/Entropy" xr:uid="{00000000-0004-0000-0200-00000E000000}"/>
    <hyperlink ref="C32" r:id="rId16" display="http://www.doiserbia.nb.rs/img/doi/1450-698X/2008/1450-698X0876015P.pdf" xr:uid="{00000000-0004-0000-0200-00000F000000}"/>
    <hyperlink ref="C31" r:id="rId17" display="http://www.scholarpedia.org/article/Bekenstein-Hawking_entropy" xr:uid="{00000000-0004-0000-0200-000010000000}"/>
    <hyperlink ref="C30" r:id="rId18" display="http://arxiv.org/abs/gr-qc/9409015" xr:uid="{00000000-0004-0000-0200-000011000000}"/>
    <hyperlink ref="C29" r:id="rId19" display="http://xaonon.dyndns.org/hawking/" xr:uid="{00000000-0004-0000-0200-000012000000}"/>
    <hyperlink ref="C28" r:id="rId20" display="http://en.wikipedia.org/wiki/Hawking_radiation" xr:uid="{00000000-0004-0000-0200-000013000000}"/>
    <hyperlink ref="C27" r:id="rId21" display="http://physics.ust.hk/phkywong/presentations/hawking.ppt" xr:uid="{00000000-0004-0000-0200-000014000000}"/>
    <hyperlink ref="C25" r:id="rId22" display="http://arxiv.org/abs/gr-qc/9409015" xr:uid="{00000000-0004-0000-0200-000015000000}"/>
    <hyperlink ref="C24" r:id="rId23" display="http://arxiv.org/abs/gr-qc/9409015" xr:uid="{00000000-0004-0000-0200-000016000000}"/>
    <hyperlink ref="C22" r:id="rId24" display="http://arxiv.org/pdf/astro-ph/0305121.pdf" xr:uid="{00000000-0004-0000-0200-000017000000}"/>
    <hyperlink ref="C19" r:id="rId25" display="http://xaonon.dyndns.org/hawking" xr:uid="{00000000-0004-0000-0200-000018000000}"/>
    <hyperlink ref="C18" r:id="rId26" display="http://goo.gl/eJVqnS" xr:uid="{00000000-0004-0000-0200-000019000000}"/>
    <hyperlink ref="C17" r:id="rId27" location="Emission_process" display="Emission_process" xr:uid="{00000000-0004-0000-0200-00001A000000}"/>
    <hyperlink ref="C16" r:id="rId28" display="http://www.upscale.utoronto.ca/GeneralInterest/Harrison/BlackHoleThermo/BlackHoleThermo.html" xr:uid="{00000000-0004-0000-0200-00001B000000}"/>
    <hyperlink ref="C15" r:id="rId29" display="http://dx.doi.org/10.4236/jmp.2013.47A1002" xr:uid="{00000000-0004-0000-0200-00001C000000}"/>
    <hyperlink ref="C14" r:id="rId30" display="http://dx.doi.org/10.4236/jmp.2013.47A1002" xr:uid="{00000000-0004-0000-0200-00001D000000}"/>
    <hyperlink ref="C13" r:id="rId31" display="http://www.itp.uni-hannover.de/~giulini/papers/BlackHoleSeminar/Hawking_CMP_1975.pdf" xr:uid="{00000000-0004-0000-0200-00001E000000}"/>
    <hyperlink ref="C9" r:id="rId32" display="http://en.wikipedia.org/wiki/Hawking_radiation" xr:uid="{00000000-0004-0000-0200-00001F000000}"/>
    <hyperlink ref="C8" r:id="rId33" display="http://www.scholarpedia.org/article/Bekenstein-Hawking_entropy" xr:uid="{00000000-0004-0000-0200-000020000000}"/>
    <hyperlink ref="C7" r:id="rId34" display="http://arxiv.org/abs/0801.1734" xr:uid="{00000000-0004-0000-0200-000021000000}"/>
    <hyperlink ref="C6" r:id="rId35" display="http://www.scholarpedia.org/article/Bekenstein-Hawking_entropy" xr:uid="{00000000-0004-0000-0200-000022000000}"/>
    <hyperlink ref="C4" r:id="rId36" display="http://www.scholarpedia.org/article/Bekenstein-Hawking_entropy" xr:uid="{00000000-0004-0000-0200-00002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showGridLines="0" workbookViewId="0">
      <selection activeCell="D12" sqref="D12"/>
    </sheetView>
  </sheetViews>
  <sheetFormatPr baseColWidth="10" defaultColWidth="21.1640625" defaultRowHeight="16" x14ac:dyDescent="0.2"/>
  <cols>
    <col min="1" max="1" width="11.6640625" bestFit="1" customWidth="1"/>
    <col min="2" max="2" width="25.83203125" customWidth="1"/>
    <col min="3" max="3" width="13.33203125" style="16" customWidth="1"/>
    <col min="4" max="4" width="13.1640625" bestFit="1" customWidth="1"/>
    <col min="5" max="5" width="12.6640625" bestFit="1" customWidth="1"/>
    <col min="6" max="7" width="10.83203125" customWidth="1"/>
    <col min="8" max="8" width="13.83203125" customWidth="1"/>
    <col min="11" max="11" width="10.83203125" customWidth="1"/>
    <col min="13" max="13" width="21.33203125" bestFit="1" customWidth="1"/>
    <col min="14" max="14" width="10.83203125" customWidth="1"/>
    <col min="16" max="16384" width="21.1640625" style="4"/>
  </cols>
  <sheetData>
    <row r="1" spans="2:14" ht="27" customHeight="1" x14ac:dyDescent="0.2"/>
    <row r="2" spans="2:14" ht="17" x14ac:dyDescent="0.2">
      <c r="B2" s="186" t="s">
        <v>86</v>
      </c>
      <c r="C2" s="186"/>
      <c r="D2" s="186"/>
      <c r="E2" s="186"/>
      <c r="F2" s="186" t="s">
        <v>36</v>
      </c>
      <c r="G2" s="186"/>
      <c r="I2" s="23" t="s">
        <v>52</v>
      </c>
      <c r="J2" s="24" t="s">
        <v>42</v>
      </c>
      <c r="K2" s="23" t="s">
        <v>5</v>
      </c>
      <c r="L2" s="24" t="s">
        <v>43</v>
      </c>
      <c r="M2" s="24" t="s">
        <v>2</v>
      </c>
      <c r="N2" s="25" t="s">
        <v>49</v>
      </c>
    </row>
    <row r="3" spans="2:14" ht="20" x14ac:dyDescent="0.2">
      <c r="B3" s="81" t="s">
        <v>16</v>
      </c>
      <c r="C3" s="17">
        <v>299792458</v>
      </c>
      <c r="D3" s="25" t="s">
        <v>8</v>
      </c>
      <c r="E3" s="18" t="s">
        <v>79</v>
      </c>
      <c r="F3" s="187" t="s">
        <v>22</v>
      </c>
      <c r="G3" s="187"/>
      <c r="I3" s="26" t="s">
        <v>53</v>
      </c>
      <c r="J3" s="26" t="s">
        <v>44</v>
      </c>
      <c r="K3" s="27" t="s">
        <v>170</v>
      </c>
      <c r="L3" s="28" t="s">
        <v>171</v>
      </c>
      <c r="M3" s="29">
        <f>((Constants!C7*Constants!C4)/Constants!C3^3)^0.5</f>
        <v>1.6161992557033349E-35</v>
      </c>
      <c r="N3" s="30" t="s">
        <v>19</v>
      </c>
    </row>
    <row r="4" spans="2:14" ht="20" x14ac:dyDescent="0.2">
      <c r="B4" s="81" t="s">
        <v>12</v>
      </c>
      <c r="C4" s="19">
        <f>6.67384*POWER(10,-11)</f>
        <v>6.6738400000000001E-11</v>
      </c>
      <c r="D4" s="25" t="s">
        <v>9</v>
      </c>
      <c r="E4" s="20" t="s">
        <v>80</v>
      </c>
      <c r="F4" s="188" t="s">
        <v>25</v>
      </c>
      <c r="G4" s="188"/>
      <c r="I4" s="26" t="s">
        <v>54</v>
      </c>
      <c r="J4" s="26" t="s">
        <v>45</v>
      </c>
      <c r="K4" s="27" t="s">
        <v>172</v>
      </c>
      <c r="L4" s="31" t="s">
        <v>173</v>
      </c>
      <c r="M4" s="29">
        <f>(Constants!C7*Constants!C3/Constants!C4)^0.5</f>
        <v>2.1765092524453121E-8</v>
      </c>
      <c r="N4" s="30" t="s">
        <v>18</v>
      </c>
    </row>
    <row r="5" spans="2:14" ht="19" x14ac:dyDescent="0.2">
      <c r="B5" s="81" t="s">
        <v>13</v>
      </c>
      <c r="C5" s="21">
        <f>1.3806488*POWER(10,-23)</f>
        <v>1.3806488E-23</v>
      </c>
      <c r="D5" s="25" t="s">
        <v>81</v>
      </c>
      <c r="E5" s="22" t="s">
        <v>82</v>
      </c>
      <c r="F5" s="188"/>
      <c r="G5" s="188"/>
      <c r="I5" s="26" t="s">
        <v>55</v>
      </c>
      <c r="J5" s="26" t="s">
        <v>46</v>
      </c>
      <c r="K5" s="27" t="s">
        <v>174</v>
      </c>
      <c r="L5" s="31" t="s">
        <v>175</v>
      </c>
      <c r="M5" s="29">
        <f>M3/Constants!C3</f>
        <v>5.3910604238860971E-44</v>
      </c>
      <c r="N5" s="30" t="s">
        <v>50</v>
      </c>
    </row>
    <row r="6" spans="2:14" ht="21" x14ac:dyDescent="0.2">
      <c r="B6" s="81" t="s">
        <v>29</v>
      </c>
      <c r="C6" s="19">
        <f>6.62606957*POWER(10,-34)</f>
        <v>6.6260695700000013E-34</v>
      </c>
      <c r="D6" s="25" t="s">
        <v>30</v>
      </c>
      <c r="E6" s="185" t="s">
        <v>83</v>
      </c>
      <c r="F6" s="188"/>
      <c r="G6" s="188"/>
      <c r="I6" s="26" t="s">
        <v>56</v>
      </c>
      <c r="J6" s="26" t="s">
        <v>47</v>
      </c>
      <c r="K6" s="27" t="s">
        <v>176</v>
      </c>
      <c r="L6" s="31" t="s">
        <v>177</v>
      </c>
      <c r="M6" s="29">
        <f>(4*PI()*8.8541878176E-12*Constants!C7*Constants!C3)^0.5</f>
        <v>1.8755459562019361E-18</v>
      </c>
      <c r="N6" s="30" t="s">
        <v>51</v>
      </c>
    </row>
    <row r="7" spans="2:14" ht="21" x14ac:dyDescent="0.2">
      <c r="B7" s="81" t="s">
        <v>15</v>
      </c>
      <c r="C7" s="19">
        <f>C6/(2*PI())</f>
        <v>1.0545717253362896E-34</v>
      </c>
      <c r="D7" s="25" t="s">
        <v>14</v>
      </c>
      <c r="E7" s="185"/>
      <c r="F7" s="185" t="s">
        <v>84</v>
      </c>
      <c r="G7" s="185"/>
      <c r="I7" s="26" t="s">
        <v>57</v>
      </c>
      <c r="J7" s="26" t="s">
        <v>48</v>
      </c>
      <c r="K7" s="27" t="s">
        <v>178</v>
      </c>
      <c r="L7" s="31" t="s">
        <v>179</v>
      </c>
      <c r="M7" s="29">
        <f>(M4*Constants!C3^2)/Constants!C5</f>
        <v>1.4168331310640503E+32</v>
      </c>
      <c r="N7" s="30" t="s">
        <v>1</v>
      </c>
    </row>
    <row r="8" spans="2:14" ht="18" x14ac:dyDescent="0.2">
      <c r="B8" s="81" t="s">
        <v>21</v>
      </c>
      <c r="C8" s="19">
        <f>SQRT((C4*C7/C3^3))</f>
        <v>1.6161992557033349E-35</v>
      </c>
      <c r="D8" s="25" t="s">
        <v>169</v>
      </c>
      <c r="E8" s="18" t="s">
        <v>19</v>
      </c>
      <c r="F8" s="185" t="s">
        <v>85</v>
      </c>
      <c r="G8" s="185"/>
    </row>
    <row r="11" spans="2:14" x14ac:dyDescent="0.2">
      <c r="B11" s="80"/>
    </row>
  </sheetData>
  <sheetProtection sheet="1" objects="1" scenarios="1"/>
  <mergeCells count="7">
    <mergeCell ref="E6:E7"/>
    <mergeCell ref="B2:E2"/>
    <mergeCell ref="F8:G8"/>
    <mergeCell ref="F7:G7"/>
    <mergeCell ref="F3:G3"/>
    <mergeCell ref="F4:G6"/>
    <mergeCell ref="F2:G2"/>
  </mergeCells>
  <hyperlinks>
    <hyperlink ref="J7" r:id="rId1" tooltip="Temperature" display="http://en.wikipedia.org/wiki/Temperature" xr:uid="{00000000-0004-0000-0300-000000000000}"/>
    <hyperlink ref="I7" r:id="rId2" tooltip="Planck temperature" display="http://en.wikipedia.org/wiki/Planck_temperature" xr:uid="{00000000-0004-0000-0300-000001000000}"/>
    <hyperlink ref="J6" r:id="rId3" tooltip="Electric charge" display="http://en.wikipedia.org/wiki/Electric_charge" xr:uid="{00000000-0004-0000-0300-000002000000}"/>
    <hyperlink ref="I6" r:id="rId4" tooltip="Planck charge" display="http://en.wikipedia.org/wiki/Planck_charge" xr:uid="{00000000-0004-0000-0300-000003000000}"/>
    <hyperlink ref="J5" r:id="rId5" tooltip="Time" display="http://en.wikipedia.org/wiki/Time" xr:uid="{00000000-0004-0000-0300-000004000000}"/>
    <hyperlink ref="I5" r:id="rId6" tooltip="Planck time" display="http://en.wikipedia.org/wiki/Planck_time" xr:uid="{00000000-0004-0000-0300-000005000000}"/>
    <hyperlink ref="J4" r:id="rId7" tooltip="Mass" display="http://en.wikipedia.org/wiki/Mass" xr:uid="{00000000-0004-0000-0300-000006000000}"/>
    <hyperlink ref="I4" r:id="rId8" tooltip="Planck mass" display="http://en.wikipedia.org/wiki/Planck_mass" xr:uid="{00000000-0004-0000-0300-000007000000}"/>
    <hyperlink ref="J3" r:id="rId9" tooltip="Length" display="http://en.wikipedia.org/wiki/Length" xr:uid="{00000000-0004-0000-0300-000008000000}"/>
    <hyperlink ref="I3" r:id="rId10" tooltip="Planck length" display="http://en.wikipedia.org/wiki/Planck_length" xr:uid="{00000000-0004-0000-0300-000009000000}"/>
    <hyperlink ref="B4" r:id="rId11" xr:uid="{00000000-0004-0000-0300-00000A000000}"/>
    <hyperlink ref="B8" r:id="rId12" xr:uid="{00000000-0004-0000-0300-00000B000000}"/>
    <hyperlink ref="B7" r:id="rId13" xr:uid="{00000000-0004-0000-0300-00000C000000}"/>
    <hyperlink ref="B5" r:id="rId14" xr:uid="{00000000-0004-0000-0300-00000D000000}"/>
    <hyperlink ref="B3" r:id="rId15" xr:uid="{00000000-0004-0000-0300-00000E000000}"/>
    <hyperlink ref="F4:F5" r:id="rId16" display="CODATA 2010" xr:uid="{00000000-0004-0000-0300-00000F000000}"/>
    <hyperlink ref="B6" r:id="rId17" xr:uid="{00000000-0004-0000-0300-00001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13"/>
  <sheetViews>
    <sheetView showGridLines="0" workbookViewId="0">
      <selection activeCell="B9" sqref="B9"/>
    </sheetView>
  </sheetViews>
  <sheetFormatPr baseColWidth="10" defaultRowHeight="16" x14ac:dyDescent="0.2"/>
  <cols>
    <col min="2" max="15" width="13.33203125" customWidth="1"/>
  </cols>
  <sheetData>
    <row r="2" spans="2:15" x14ac:dyDescent="0.2">
      <c r="B2" s="189" t="s">
        <v>65</v>
      </c>
      <c r="C2" s="190"/>
      <c r="D2" s="190"/>
      <c r="E2" s="190"/>
      <c r="F2" s="190"/>
      <c r="G2" s="190"/>
      <c r="H2" s="190"/>
      <c r="I2" s="190"/>
      <c r="J2" s="190"/>
      <c r="K2" s="190"/>
      <c r="L2" s="190"/>
      <c r="M2" s="190"/>
      <c r="N2" s="190"/>
      <c r="O2" s="191"/>
    </row>
    <row r="3" spans="2:15" x14ac:dyDescent="0.2">
      <c r="B3" s="192"/>
      <c r="C3" s="193"/>
      <c r="D3" s="193"/>
      <c r="E3" s="193"/>
      <c r="F3" s="193"/>
      <c r="G3" s="193"/>
      <c r="H3" s="193"/>
      <c r="I3" s="193"/>
      <c r="J3" s="193"/>
      <c r="K3" s="193"/>
      <c r="L3" s="193"/>
      <c r="M3" s="193"/>
      <c r="N3" s="193"/>
      <c r="O3" s="194"/>
    </row>
    <row r="4" spans="2:15" x14ac:dyDescent="0.2">
      <c r="B4" s="192"/>
      <c r="C4" s="193"/>
      <c r="D4" s="193"/>
      <c r="E4" s="193"/>
      <c r="F4" s="193"/>
      <c r="G4" s="193"/>
      <c r="H4" s="193"/>
      <c r="I4" s="193"/>
      <c r="J4" s="193"/>
      <c r="K4" s="193"/>
      <c r="L4" s="193"/>
      <c r="M4" s="193"/>
      <c r="N4" s="193"/>
      <c r="O4" s="194"/>
    </row>
    <row r="5" spans="2:15" x14ac:dyDescent="0.2">
      <c r="B5" s="192"/>
      <c r="C5" s="193"/>
      <c r="D5" s="193"/>
      <c r="E5" s="193"/>
      <c r="F5" s="193"/>
      <c r="G5" s="193"/>
      <c r="H5" s="193"/>
      <c r="I5" s="193"/>
      <c r="J5" s="193"/>
      <c r="K5" s="193"/>
      <c r="L5" s="193"/>
      <c r="M5" s="193"/>
      <c r="N5" s="193"/>
      <c r="O5" s="194"/>
    </row>
    <row r="6" spans="2:15" x14ac:dyDescent="0.2">
      <c r="B6" s="195"/>
      <c r="C6" s="196"/>
      <c r="D6" s="196"/>
      <c r="E6" s="196"/>
      <c r="F6" s="196"/>
      <c r="G6" s="196"/>
      <c r="H6" s="196"/>
      <c r="I6" s="196"/>
      <c r="J6" s="196"/>
      <c r="K6" s="196"/>
      <c r="L6" s="196"/>
      <c r="M6" s="196"/>
      <c r="N6" s="196"/>
      <c r="O6" s="197"/>
    </row>
    <row r="9" spans="2:15" x14ac:dyDescent="0.2">
      <c r="F9" s="198" t="s">
        <v>66</v>
      </c>
      <c r="G9" s="198"/>
      <c r="H9" s="198" t="s">
        <v>67</v>
      </c>
      <c r="I9" s="198"/>
      <c r="J9" s="198" t="s">
        <v>68</v>
      </c>
      <c r="K9" s="198"/>
    </row>
    <row r="10" spans="2:15" x14ac:dyDescent="0.2">
      <c r="F10" s="199" t="s">
        <v>69</v>
      </c>
      <c r="G10" s="199"/>
      <c r="H10" s="199" t="s">
        <v>70</v>
      </c>
      <c r="I10" s="199"/>
      <c r="J10" s="199" t="s">
        <v>71</v>
      </c>
      <c r="K10" s="199"/>
    </row>
    <row r="11" spans="2:15" x14ac:dyDescent="0.2">
      <c r="F11" s="200" t="s">
        <v>72</v>
      </c>
      <c r="G11" s="200"/>
      <c r="H11" s="200" t="s">
        <v>73</v>
      </c>
      <c r="I11" s="200"/>
      <c r="J11" s="200" t="s">
        <v>74</v>
      </c>
      <c r="K11" s="200"/>
    </row>
    <row r="12" spans="2:15" x14ac:dyDescent="0.2">
      <c r="F12" s="199" t="s">
        <v>75</v>
      </c>
      <c r="G12" s="199"/>
      <c r="H12" s="199" t="s">
        <v>76</v>
      </c>
      <c r="I12" s="199"/>
      <c r="J12" s="199" t="s">
        <v>71</v>
      </c>
      <c r="K12" s="199"/>
    </row>
    <row r="13" spans="2:15" x14ac:dyDescent="0.2">
      <c r="F13" s="199" t="s">
        <v>77</v>
      </c>
      <c r="G13" s="199"/>
      <c r="H13" s="199" t="s">
        <v>78</v>
      </c>
      <c r="I13" s="199"/>
      <c r="J13" s="199" t="s">
        <v>71</v>
      </c>
      <c r="K13" s="199"/>
    </row>
  </sheetData>
  <sheetProtection sheet="1" objects="1" scenarios="1"/>
  <mergeCells count="16">
    <mergeCell ref="F13:G13"/>
    <mergeCell ref="H13:I13"/>
    <mergeCell ref="J13:K13"/>
    <mergeCell ref="F11:G11"/>
    <mergeCell ref="H11:I11"/>
    <mergeCell ref="J11:K11"/>
    <mergeCell ref="F12:G12"/>
    <mergeCell ref="H12:I12"/>
    <mergeCell ref="J12:K12"/>
    <mergeCell ref="B2:O6"/>
    <mergeCell ref="F9:G9"/>
    <mergeCell ref="H9:I9"/>
    <mergeCell ref="J9:K9"/>
    <mergeCell ref="F10:G10"/>
    <mergeCell ref="H10:I10"/>
    <mergeCell ref="J10:K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Black Hole Properties</vt:lpstr>
      <vt:lpstr>Observations, References</vt:lpstr>
      <vt:lpstr>Constants</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 Holes</dc:title>
  <dc:subject/>
  <dc:creator>Henry K.O. Norman, Anton Viola</dc:creator>
  <cp:keywords/>
  <dc:description/>
  <cp:lastModifiedBy>Anton Viola</cp:lastModifiedBy>
  <dcterms:created xsi:type="dcterms:W3CDTF">2013-12-24T01:52:02Z</dcterms:created>
  <dcterms:modified xsi:type="dcterms:W3CDTF">2024-05-15T16:24:35Z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false</vt:lpwstr>
  </property>
</Properties>
</file>