
<file path=[Content_Types].xml><?xml version="1.0" encoding="utf-8"?>
<Types xmlns="http://schemas.openxmlformats.org/package/2006/content-types"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codeName="ThisWorkbook"/>
  <mc:AlternateContent xmlns:mc="http://schemas.openxmlformats.org/markup-compatibility/2006">
    <mc:Choice Requires="x15">
      <x15ac:absPath xmlns:x15ac="http://schemas.microsoft.com/office/spreadsheetml/2010/11/ac" url="/Users/hanssassenburg/Library/CloudStorage/Dropbox/X_Private/20_Astronomy/Morsels/"/>
    </mc:Choice>
  </mc:AlternateContent>
  <xr:revisionPtr revIDLastSave="0" documentId="13_ncr:1_{11453796-D7AE-1445-83C9-896825E2DC9C}" xr6:coauthVersionLast="47" xr6:coauthVersionMax="47" xr10:uidLastSave="{00000000-0000-0000-0000-000000000000}"/>
  <bookViews>
    <workbookView xWindow="7180" yWindow="4220" windowWidth="44020" windowHeight="20940" xr2:uid="{5604B167-511D-8C41-BB01-DEB117AC2E44}"/>
  </bookViews>
  <sheets>
    <sheet name="Introduction" sheetId="41" r:id="rId1"/>
    <sheet name="Tides" sheetId="47" r:id="rId2"/>
    <sheet name="Background" sheetId="46" r:id="rId3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93" i="47" l="1"/>
  <c r="D93" i="47" s="1"/>
  <c r="B94" i="47"/>
  <c r="B95" i="47" s="1"/>
  <c r="B96" i="47" s="1"/>
  <c r="B97" i="47" s="1"/>
  <c r="B98" i="47" s="1"/>
  <c r="B99" i="47" s="1"/>
  <c r="B100" i="47" s="1"/>
  <c r="B101" i="47" s="1"/>
  <c r="B102" i="47" s="1"/>
  <c r="B103" i="47" s="1"/>
  <c r="B104" i="47" s="1"/>
  <c r="B105" i="47" s="1"/>
  <c r="C94" i="47" l="1"/>
  <c r="C95" i="47" s="1"/>
  <c r="C96" i="47" s="1"/>
  <c r="C97" i="47" s="1"/>
  <c r="C98" i="47" s="1"/>
  <c r="C99" i="47" s="1"/>
  <c r="C100" i="47" s="1"/>
  <c r="C101" i="47" s="1"/>
  <c r="C102" i="47" s="1"/>
  <c r="C103" i="47" s="1"/>
  <c r="C104" i="47" s="1"/>
  <c r="C105" i="47" s="1"/>
  <c r="D94" i="47"/>
  <c r="D95" i="47" s="1"/>
  <c r="D96" i="47" s="1"/>
  <c r="D97" i="47" s="1"/>
  <c r="D98" i="47" s="1"/>
  <c r="D99" i="47" s="1"/>
  <c r="D100" i="47" s="1"/>
  <c r="D101" i="47" s="1"/>
  <c r="D102" i="47" s="1"/>
  <c r="D103" i="47" s="1"/>
  <c r="D104" i="47" s="1"/>
  <c r="D105" i="47" s="1"/>
  <c r="R6" i="47"/>
  <c r="R7" i="47" l="1"/>
  <c r="R8" i="47" l="1"/>
  <c r="R9" i="47" l="1"/>
  <c r="R10" i="47" l="1"/>
  <c r="R11" i="47" l="1"/>
  <c r="R12" i="47" l="1"/>
  <c r="R13" i="47" l="1"/>
  <c r="R14" i="47" l="1"/>
  <c r="R15" i="47" l="1"/>
  <c r="U3" i="47"/>
  <c r="C10" i="47"/>
  <c r="C15" i="47" l="1"/>
  <c r="R16" i="47"/>
  <c r="C11" i="47"/>
  <c r="C6" i="47" s="1"/>
  <c r="C7" i="47" s="1"/>
  <c r="E24" i="47" s="1"/>
  <c r="G24" i="47" s="1"/>
  <c r="E59" i="47" l="1"/>
  <c r="J59" i="47"/>
  <c r="J24" i="47"/>
  <c r="H24" i="47"/>
  <c r="E25" i="47"/>
  <c r="R17" i="47"/>
  <c r="C12" i="47"/>
  <c r="H59" i="47" l="1"/>
  <c r="E60" i="47"/>
  <c r="G59" i="47"/>
  <c r="M59" i="47"/>
  <c r="J60" i="47"/>
  <c r="L59" i="47"/>
  <c r="E26" i="47"/>
  <c r="H25" i="47"/>
  <c r="G25" i="47"/>
  <c r="M24" i="47"/>
  <c r="J25" i="47"/>
  <c r="L24" i="47"/>
  <c r="R18" i="47"/>
  <c r="C17" i="47"/>
  <c r="H26" i="47" l="1"/>
  <c r="E27" i="47"/>
  <c r="G26" i="47"/>
  <c r="J26" i="47"/>
  <c r="M25" i="47"/>
  <c r="L25" i="47"/>
  <c r="T11" i="47"/>
  <c r="U15" i="47"/>
  <c r="T6" i="47"/>
  <c r="U11" i="47"/>
  <c r="U6" i="47"/>
  <c r="T16" i="47"/>
  <c r="U16" i="47"/>
  <c r="T7" i="47"/>
  <c r="U7" i="47"/>
  <c r="T14" i="47"/>
  <c r="T8" i="47"/>
  <c r="U14" i="47"/>
  <c r="U8" i="47"/>
  <c r="T9" i="47"/>
  <c r="U9" i="47"/>
  <c r="T15" i="47"/>
  <c r="T10" i="47"/>
  <c r="U10" i="47"/>
  <c r="T12" i="47"/>
  <c r="U12" i="47"/>
  <c r="T13" i="47"/>
  <c r="U13" i="47"/>
  <c r="T17" i="47"/>
  <c r="U17" i="47"/>
  <c r="T18" i="47"/>
  <c r="U18" i="47"/>
  <c r="E61" i="47"/>
  <c r="H60" i="47"/>
  <c r="G60" i="47"/>
  <c r="J61" i="47"/>
  <c r="M60" i="47"/>
  <c r="L60" i="47"/>
  <c r="U5" i="47"/>
  <c r="T5" i="47"/>
  <c r="R19" i="47"/>
  <c r="S12" i="47" l="1"/>
  <c r="S15" i="47"/>
  <c r="S6" i="47"/>
  <c r="S8" i="47"/>
  <c r="E62" i="47"/>
  <c r="H61" i="47"/>
  <c r="G61" i="47"/>
  <c r="U19" i="47"/>
  <c r="T19" i="47"/>
  <c r="S17" i="47"/>
  <c r="S14" i="47"/>
  <c r="S11" i="47"/>
  <c r="S9" i="47"/>
  <c r="S7" i="47"/>
  <c r="J27" i="47"/>
  <c r="M26" i="47"/>
  <c r="L26" i="47"/>
  <c r="S10" i="47"/>
  <c r="S16" i="47"/>
  <c r="J62" i="47"/>
  <c r="M61" i="47"/>
  <c r="L61" i="47"/>
  <c r="S18" i="47"/>
  <c r="S13" i="47"/>
  <c r="E28" i="47"/>
  <c r="H27" i="47"/>
  <c r="G27" i="47"/>
  <c r="S5" i="47"/>
  <c r="R20" i="47"/>
  <c r="Q11" i="47" l="1"/>
  <c r="E29" i="47"/>
  <c r="H28" i="47"/>
  <c r="G28" i="47"/>
  <c r="Q7" i="47"/>
  <c r="Q13" i="47"/>
  <c r="Q12" i="47"/>
  <c r="S19" i="47"/>
  <c r="J63" i="47"/>
  <c r="M62" i="47"/>
  <c r="L62" i="47"/>
  <c r="Q8" i="47"/>
  <c r="Q16" i="47"/>
  <c r="J28" i="47"/>
  <c r="M27" i="47"/>
  <c r="L27" i="47"/>
  <c r="T20" i="47"/>
  <c r="U20" i="47"/>
  <c r="Q15" i="47"/>
  <c r="Q14" i="47"/>
  <c r="Q17" i="47"/>
  <c r="Q9" i="47"/>
  <c r="Q10" i="47"/>
  <c r="E63" i="47"/>
  <c r="H62" i="47"/>
  <c r="G62" i="47"/>
  <c r="Q6" i="47"/>
  <c r="R21" i="47"/>
  <c r="S20" i="47" l="1"/>
  <c r="Q19" i="47" s="1"/>
  <c r="J64" i="47"/>
  <c r="M63" i="47"/>
  <c r="L63" i="47"/>
  <c r="U21" i="47"/>
  <c r="T21" i="47"/>
  <c r="E64" i="47"/>
  <c r="H63" i="47"/>
  <c r="G63" i="47"/>
  <c r="E30" i="47"/>
  <c r="H29" i="47"/>
  <c r="G29" i="47"/>
  <c r="Q18" i="47"/>
  <c r="J29" i="47"/>
  <c r="M28" i="47"/>
  <c r="L28" i="47"/>
  <c r="R22" i="47"/>
  <c r="E65" i="47" l="1"/>
  <c r="H64" i="47"/>
  <c r="G64" i="47"/>
  <c r="E31" i="47"/>
  <c r="H30" i="47"/>
  <c r="G30" i="47"/>
  <c r="T22" i="47"/>
  <c r="U22" i="47"/>
  <c r="S21" i="47"/>
  <c r="J30" i="47"/>
  <c r="M29" i="47"/>
  <c r="L29" i="47"/>
  <c r="J65" i="47"/>
  <c r="M64" i="47"/>
  <c r="L64" i="47"/>
  <c r="R23" i="47"/>
  <c r="S22" i="47" l="1"/>
  <c r="Q21" i="47" s="1"/>
  <c r="Q20" i="47"/>
  <c r="J66" i="47"/>
  <c r="M65" i="47"/>
  <c r="L65" i="47"/>
  <c r="J31" i="47"/>
  <c r="M30" i="47"/>
  <c r="L30" i="47"/>
  <c r="U23" i="47"/>
  <c r="T23" i="47"/>
  <c r="H31" i="47"/>
  <c r="E32" i="47"/>
  <c r="G31" i="47"/>
  <c r="E66" i="47"/>
  <c r="H65" i="47"/>
  <c r="G65" i="47"/>
  <c r="R24" i="47"/>
  <c r="U24" i="47" l="1"/>
  <c r="T24" i="47"/>
  <c r="J67" i="47"/>
  <c r="M66" i="47"/>
  <c r="L66" i="47"/>
  <c r="E33" i="47"/>
  <c r="H32" i="47"/>
  <c r="G32" i="47"/>
  <c r="S23" i="47"/>
  <c r="J32" i="47"/>
  <c r="M31" i="47"/>
  <c r="L31" i="47"/>
  <c r="E67" i="47"/>
  <c r="H66" i="47"/>
  <c r="G66" i="47"/>
  <c r="R25" i="47"/>
  <c r="S24" i="47" l="1"/>
  <c r="E68" i="47"/>
  <c r="H67" i="47"/>
  <c r="G67" i="47"/>
  <c r="J33" i="47"/>
  <c r="M32" i="47"/>
  <c r="L32" i="47"/>
  <c r="E34" i="47"/>
  <c r="H33" i="47"/>
  <c r="G33" i="47"/>
  <c r="T25" i="47"/>
  <c r="U25" i="47"/>
  <c r="Q23" i="47"/>
  <c r="Q22" i="47"/>
  <c r="J68" i="47"/>
  <c r="M67" i="47"/>
  <c r="L67" i="47"/>
  <c r="R26" i="47"/>
  <c r="G34" i="47" l="1"/>
  <c r="H34" i="47"/>
  <c r="E35" i="47"/>
  <c r="J69" i="47"/>
  <c r="M68" i="47"/>
  <c r="L68" i="47"/>
  <c r="T26" i="47"/>
  <c r="U26" i="47"/>
  <c r="S25" i="47"/>
  <c r="J34" i="47"/>
  <c r="M33" i="47"/>
  <c r="L33" i="47"/>
  <c r="E69" i="47"/>
  <c r="H68" i="47"/>
  <c r="G68" i="47"/>
  <c r="R27" i="47"/>
  <c r="S26" i="47" l="1"/>
  <c r="G35" i="47"/>
  <c r="E36" i="47"/>
  <c r="H35" i="47"/>
  <c r="E70" i="47"/>
  <c r="H69" i="47"/>
  <c r="G69" i="47"/>
  <c r="J35" i="47"/>
  <c r="M34" i="47"/>
  <c r="L34" i="47"/>
  <c r="Q25" i="47"/>
  <c r="Q24" i="47"/>
  <c r="J70" i="47"/>
  <c r="M69" i="47"/>
  <c r="L69" i="47"/>
  <c r="U27" i="47"/>
  <c r="T27" i="47"/>
  <c r="R28" i="47"/>
  <c r="S27" i="47" l="1"/>
  <c r="U28" i="47"/>
  <c r="T28" i="47"/>
  <c r="E71" i="47"/>
  <c r="H70" i="47"/>
  <c r="G70" i="47"/>
  <c r="G36" i="47"/>
  <c r="H36" i="47"/>
  <c r="J71" i="47"/>
  <c r="M70" i="47"/>
  <c r="L70" i="47"/>
  <c r="J36" i="47"/>
  <c r="M35" i="47"/>
  <c r="L35" i="47"/>
  <c r="Q26" i="47"/>
  <c r="R29" i="47"/>
  <c r="S28" i="47" l="1"/>
  <c r="Q27" i="47" s="1"/>
  <c r="M36" i="47"/>
  <c r="L36" i="47"/>
  <c r="T29" i="47"/>
  <c r="U29" i="47"/>
  <c r="M71" i="47"/>
  <c r="L71" i="47"/>
  <c r="H71" i="47"/>
  <c r="G71" i="47"/>
  <c r="R30" i="47"/>
  <c r="S29" i="47" l="1"/>
  <c r="Q28" i="47" s="1"/>
  <c r="U30" i="47"/>
  <c r="T30" i="47"/>
  <c r="R31" i="47"/>
  <c r="S30" i="47" l="1"/>
  <c r="Q29" i="47" s="1"/>
  <c r="T31" i="47"/>
  <c r="U31" i="47"/>
  <c r="R32" i="47"/>
  <c r="S31" i="47" l="1"/>
  <c r="U32" i="47"/>
  <c r="T32" i="47"/>
  <c r="Q30" i="47"/>
  <c r="R33" i="47"/>
  <c r="S32" i="47" l="1"/>
  <c r="Q31" i="47" s="1"/>
  <c r="T33" i="47"/>
  <c r="U33" i="47"/>
  <c r="R34" i="47"/>
  <c r="S33" i="47" l="1"/>
  <c r="U34" i="47"/>
  <c r="T34" i="47"/>
  <c r="R35" i="47"/>
  <c r="Q32" i="47" l="1"/>
  <c r="T35" i="47"/>
  <c r="U35" i="47"/>
  <c r="S34" i="47"/>
  <c r="R36" i="47"/>
  <c r="S35" i="47" l="1"/>
  <c r="U36" i="47"/>
  <c r="T36" i="47"/>
  <c r="Q33" i="47"/>
  <c r="R37" i="47"/>
  <c r="Q34" i="47" l="1"/>
  <c r="U37" i="47"/>
  <c r="T37" i="47"/>
  <c r="S36" i="47"/>
  <c r="R38" i="47"/>
  <c r="T38" i="47" l="1"/>
  <c r="U38" i="47"/>
  <c r="Q35" i="47"/>
  <c r="S37" i="47"/>
  <c r="R39" i="47"/>
  <c r="U39" i="47" l="1"/>
  <c r="T39" i="47"/>
  <c r="Q36" i="47"/>
  <c r="S38" i="47"/>
  <c r="R40" i="47"/>
  <c r="U40" i="47" l="1"/>
  <c r="T40" i="47"/>
  <c r="Q37" i="47"/>
  <c r="S39" i="47"/>
  <c r="R41" i="47"/>
  <c r="S40" i="47" l="1"/>
  <c r="Q39" i="47" s="1"/>
  <c r="Q38" i="47"/>
  <c r="T41" i="47"/>
  <c r="U41" i="47"/>
  <c r="R42" i="47"/>
  <c r="U42" i="47" l="1"/>
  <c r="T42" i="47"/>
  <c r="S41" i="47"/>
  <c r="Q40" i="47" s="1"/>
  <c r="R43" i="47"/>
  <c r="S42" i="47" l="1"/>
  <c r="T43" i="47"/>
  <c r="U43" i="47"/>
  <c r="R44" i="47"/>
  <c r="U44" i="47" l="1"/>
  <c r="T44" i="47"/>
  <c r="S43" i="47"/>
  <c r="Q41" i="47"/>
  <c r="R45" i="47"/>
  <c r="S44" i="47" l="1"/>
  <c r="Q43" i="47" s="1"/>
  <c r="U45" i="47"/>
  <c r="T45" i="47"/>
  <c r="R46" i="47"/>
  <c r="Q42" i="47"/>
  <c r="S45" i="47" l="1"/>
  <c r="T46" i="47"/>
  <c r="U46" i="47"/>
  <c r="R47" i="47"/>
  <c r="S46" i="47" l="1"/>
  <c r="U47" i="47"/>
  <c r="T47" i="47"/>
  <c r="R48" i="47"/>
  <c r="Q45" i="47"/>
  <c r="Q44" i="47"/>
  <c r="T48" i="47" l="1"/>
  <c r="U48" i="47"/>
  <c r="S47" i="47"/>
  <c r="Q46" i="47" s="1"/>
  <c r="R49" i="47"/>
  <c r="S48" i="47" l="1"/>
  <c r="U49" i="47"/>
  <c r="T49" i="47"/>
  <c r="R50" i="47"/>
  <c r="S49" i="47" l="1"/>
  <c r="T50" i="47"/>
  <c r="U50" i="47"/>
  <c r="Q47" i="47"/>
  <c r="R51" i="47"/>
  <c r="S50" i="47" l="1"/>
  <c r="U51" i="47"/>
  <c r="T51" i="47"/>
  <c r="R52" i="47"/>
  <c r="Q48" i="47"/>
  <c r="Q49" i="47" l="1"/>
  <c r="S51" i="47"/>
  <c r="T52" i="47"/>
  <c r="U52" i="47"/>
  <c r="R53" i="47"/>
  <c r="S52" i="47" l="1"/>
  <c r="T53" i="47"/>
  <c r="U53" i="47"/>
  <c r="Q50" i="47"/>
  <c r="R54" i="47"/>
  <c r="Q51" i="47" l="1"/>
  <c r="S53" i="47"/>
  <c r="T54" i="47"/>
  <c r="U54" i="47"/>
  <c r="R55" i="47"/>
  <c r="Q52" i="47" l="1"/>
  <c r="T55" i="47"/>
  <c r="U55" i="47"/>
  <c r="S54" i="47"/>
  <c r="R56" i="47"/>
  <c r="U56" i="47" l="1"/>
  <c r="T56" i="47"/>
  <c r="S55" i="47"/>
  <c r="Q54" i="47" s="1"/>
  <c r="Q53" i="47"/>
  <c r="R57" i="47"/>
  <c r="T57" i="47" l="1"/>
  <c r="U57" i="47"/>
  <c r="S56" i="47"/>
  <c r="R58" i="47"/>
  <c r="R59" i="47" s="1"/>
  <c r="T59" i="47" l="1"/>
  <c r="U59" i="47"/>
  <c r="R60" i="47"/>
  <c r="U58" i="47"/>
  <c r="T58" i="47"/>
  <c r="S57" i="47"/>
  <c r="Q55" i="47"/>
  <c r="S59" i="47" l="1"/>
  <c r="R61" i="47"/>
  <c r="T60" i="47"/>
  <c r="U60" i="47"/>
  <c r="S58" i="47"/>
  <c r="Q56" i="47"/>
  <c r="Q58" i="47" l="1"/>
  <c r="R62" i="47"/>
  <c r="T61" i="47"/>
  <c r="U61" i="47"/>
  <c r="S60" i="47"/>
  <c r="Q57" i="47"/>
  <c r="Q59" i="47" l="1"/>
  <c r="S61" i="47"/>
  <c r="T62" i="47"/>
  <c r="U62" i="47"/>
  <c r="S62" i="47" l="1"/>
  <c r="Q61" i="47" s="1"/>
  <c r="Q60" i="47"/>
  <c r="R63" i="47"/>
  <c r="T63" i="47" l="1"/>
  <c r="U63" i="47"/>
  <c r="R64" i="47"/>
  <c r="S63" i="47" l="1"/>
  <c r="U64" i="47"/>
  <c r="T64" i="47"/>
  <c r="R65" i="47"/>
  <c r="Q62" i="47" l="1"/>
  <c r="S64" i="47"/>
  <c r="U65" i="47"/>
  <c r="T65" i="47"/>
  <c r="R66" i="47"/>
  <c r="Q63" i="47" l="1"/>
  <c r="S65" i="47"/>
  <c r="U66" i="47"/>
  <c r="T66" i="47"/>
  <c r="R67" i="47"/>
  <c r="Q64" i="47" l="1"/>
  <c r="S66" i="47"/>
  <c r="T67" i="47"/>
  <c r="U67" i="47"/>
  <c r="R68" i="47"/>
  <c r="Q65" i="47" l="1"/>
  <c r="S67" i="47"/>
  <c r="U68" i="47"/>
  <c r="T68" i="47"/>
  <c r="R69" i="47"/>
  <c r="Q66" i="47" l="1"/>
  <c r="U69" i="47"/>
  <c r="T69" i="47"/>
  <c r="S68" i="47"/>
  <c r="R70" i="47"/>
  <c r="Q67" i="47" l="1"/>
  <c r="U70" i="47"/>
  <c r="T70" i="47"/>
  <c r="S69" i="47"/>
  <c r="R71" i="47"/>
  <c r="Q68" i="47" l="1"/>
  <c r="S70" i="47"/>
  <c r="T71" i="47"/>
  <c r="U71" i="47"/>
  <c r="R72" i="47"/>
  <c r="U72" i="47" l="1"/>
  <c r="T72" i="47"/>
  <c r="S71" i="47"/>
  <c r="R73" i="47"/>
  <c r="Q69" i="47"/>
  <c r="T73" i="47" l="1"/>
  <c r="U73" i="47"/>
  <c r="S72" i="47"/>
  <c r="R74" i="47"/>
  <c r="Q70" i="47"/>
  <c r="Q71" i="47" l="1"/>
  <c r="S73" i="47"/>
  <c r="T74" i="47"/>
  <c r="U74" i="47"/>
  <c r="R75" i="47"/>
  <c r="S74" i="47" l="1"/>
  <c r="Q72" i="47"/>
  <c r="U75" i="47"/>
  <c r="T75" i="47"/>
  <c r="R76" i="47"/>
  <c r="T76" i="47" l="1"/>
  <c r="U76" i="47"/>
  <c r="S75" i="47"/>
  <c r="Q73" i="47"/>
  <c r="R77" i="47"/>
  <c r="S76" i="47" l="1"/>
  <c r="U77" i="47"/>
  <c r="T77" i="47"/>
  <c r="Q74" i="47"/>
  <c r="Q75" i="47"/>
  <c r="R78" i="47"/>
  <c r="T78" i="47" l="1"/>
  <c r="U78" i="47"/>
  <c r="S77" i="47"/>
  <c r="R79" i="47"/>
  <c r="Q76" i="47" l="1"/>
  <c r="S78" i="47"/>
  <c r="U79" i="47"/>
  <c r="T79" i="47"/>
  <c r="R80" i="47"/>
  <c r="T80" i="47" l="1"/>
  <c r="U80" i="47"/>
  <c r="S79" i="47"/>
  <c r="Q77" i="47"/>
  <c r="R81" i="47"/>
  <c r="Q78" i="47" l="1"/>
  <c r="T81" i="47"/>
  <c r="U81" i="47"/>
  <c r="S80" i="47"/>
  <c r="R82" i="47"/>
  <c r="Q79" i="47" l="1"/>
  <c r="S81" i="47"/>
  <c r="T82" i="47"/>
  <c r="U82" i="47"/>
  <c r="R83" i="47"/>
  <c r="Q80" i="47" l="1"/>
  <c r="S82" i="47"/>
  <c r="T83" i="47"/>
  <c r="U83" i="47"/>
  <c r="R84" i="47"/>
  <c r="S83" i="47" l="1"/>
  <c r="T84" i="47"/>
  <c r="U84" i="47"/>
  <c r="Q81" i="47"/>
  <c r="R85" i="47"/>
  <c r="T85" i="47" l="1"/>
  <c r="U85" i="47"/>
  <c r="S84" i="47"/>
  <c r="R86" i="47"/>
  <c r="Q82" i="47"/>
  <c r="S85" i="47" l="1"/>
  <c r="Q84" i="47" s="1"/>
  <c r="T86" i="47"/>
  <c r="U86" i="47"/>
  <c r="R87" i="47"/>
  <c r="Q83" i="47"/>
  <c r="S86" i="47" l="1"/>
  <c r="T87" i="47"/>
  <c r="U87" i="47"/>
  <c r="R88" i="47"/>
  <c r="T88" i="47" l="1"/>
  <c r="U88" i="47"/>
  <c r="S87" i="47"/>
  <c r="R89" i="47"/>
  <c r="Q85" i="47"/>
  <c r="U89" i="47" l="1"/>
  <c r="T89" i="47"/>
  <c r="S88" i="47"/>
  <c r="R90" i="47"/>
  <c r="Q86" i="47"/>
  <c r="U90" i="47" l="1"/>
  <c r="T90" i="47"/>
  <c r="S89" i="47"/>
  <c r="Q87" i="47"/>
  <c r="R91" i="47"/>
  <c r="S90" i="47" l="1"/>
  <c r="T91" i="47"/>
  <c r="U91" i="47"/>
  <c r="Q88" i="47"/>
  <c r="R92" i="47"/>
  <c r="S91" i="47" l="1"/>
  <c r="T92" i="47"/>
  <c r="U92" i="47"/>
  <c r="Q90" i="47"/>
  <c r="Q89" i="47"/>
  <c r="R93" i="47"/>
  <c r="U93" i="47" l="1"/>
  <c r="T93" i="47"/>
  <c r="S92" i="47"/>
  <c r="R94" i="47"/>
  <c r="T94" i="47" l="1"/>
  <c r="U94" i="47"/>
  <c r="S93" i="47"/>
  <c r="R95" i="47"/>
  <c r="Q91" i="47"/>
  <c r="S94" i="47" l="1"/>
  <c r="Q92" i="47"/>
  <c r="U95" i="47"/>
  <c r="T95" i="47"/>
  <c r="R96" i="47"/>
  <c r="T96" i="47" l="1"/>
  <c r="U96" i="47"/>
  <c r="S95" i="47"/>
  <c r="Q93" i="47"/>
  <c r="R97" i="47"/>
  <c r="T97" i="47" l="1"/>
  <c r="U97" i="47"/>
  <c r="S96" i="47"/>
  <c r="R98" i="47"/>
  <c r="Q94" i="47"/>
  <c r="S97" i="47" l="1"/>
  <c r="U98" i="47"/>
  <c r="T98" i="47"/>
  <c r="R99" i="47"/>
  <c r="Q95" i="47"/>
  <c r="Q96" i="47" l="1"/>
  <c r="S98" i="47"/>
  <c r="U99" i="47"/>
  <c r="T99" i="47"/>
  <c r="R100" i="47"/>
  <c r="T100" i="47" l="1"/>
  <c r="U100" i="47"/>
  <c r="S99" i="47"/>
  <c r="Q97" i="47"/>
  <c r="R101" i="47"/>
  <c r="S100" i="47" l="1"/>
  <c r="T101" i="47"/>
  <c r="U101" i="47"/>
  <c r="R102" i="47"/>
  <c r="Q99" i="47"/>
  <c r="Q98" i="47"/>
  <c r="S101" i="47" l="1"/>
  <c r="T102" i="47"/>
  <c r="U102" i="47"/>
  <c r="R103" i="47"/>
  <c r="S102" i="47" l="1"/>
  <c r="U103" i="47"/>
  <c r="T103" i="47"/>
  <c r="Q101" i="47"/>
  <c r="Q100" i="47"/>
  <c r="R104" i="47"/>
  <c r="U104" i="47" l="1"/>
  <c r="T104" i="47"/>
  <c r="S103" i="47"/>
  <c r="R105" i="47"/>
  <c r="S104" i="47" l="1"/>
  <c r="U105" i="47"/>
  <c r="T105" i="47"/>
  <c r="R106" i="47"/>
  <c r="Q102" i="47"/>
  <c r="T106" i="47" l="1"/>
  <c r="U106" i="47"/>
  <c r="S105" i="47"/>
  <c r="Q103" i="47"/>
  <c r="R107" i="47"/>
  <c r="S106" i="47" l="1"/>
  <c r="U107" i="47"/>
  <c r="T107" i="47"/>
  <c r="R108" i="47"/>
  <c r="Q104" i="47"/>
  <c r="S107" i="47" l="1"/>
  <c r="Q106" i="47" s="1"/>
  <c r="U108" i="47"/>
  <c r="T108" i="47"/>
  <c r="R109" i="47"/>
  <c r="Q105" i="47"/>
  <c r="U109" i="47" l="1"/>
  <c r="T109" i="47"/>
  <c r="S108" i="47"/>
  <c r="Q107" i="47" s="1"/>
  <c r="R110" i="47"/>
  <c r="S109" i="47" l="1"/>
  <c r="U110" i="47"/>
  <c r="T110" i="47"/>
  <c r="R111" i="47"/>
  <c r="Q108" i="47"/>
  <c r="S110" i="47" l="1"/>
  <c r="Q109" i="47" s="1"/>
  <c r="U111" i="47"/>
  <c r="T111" i="47"/>
  <c r="R112" i="47"/>
  <c r="S111" i="47" l="1"/>
  <c r="T112" i="47"/>
  <c r="U112" i="47"/>
  <c r="R113" i="47"/>
  <c r="T113" i="47" l="1"/>
  <c r="U113" i="47"/>
  <c r="S112" i="47"/>
  <c r="R114" i="47"/>
  <c r="Q110" i="47"/>
  <c r="Q111" i="47" l="1"/>
  <c r="S113" i="47"/>
  <c r="T114" i="47"/>
  <c r="U114" i="47"/>
  <c r="R115" i="47"/>
  <c r="T115" i="47" l="1"/>
  <c r="U115" i="47"/>
  <c r="S114" i="47"/>
  <c r="R116" i="47"/>
  <c r="Q112" i="47"/>
  <c r="S115" i="47" l="1"/>
  <c r="U116" i="47"/>
  <c r="T116" i="47"/>
  <c r="R117" i="47"/>
  <c r="Q113" i="47"/>
  <c r="T117" i="47" l="1"/>
  <c r="U117" i="47"/>
  <c r="S116" i="47"/>
  <c r="R118" i="47"/>
  <c r="Q114" i="47"/>
  <c r="Q115" i="47" l="1"/>
  <c r="S117" i="47"/>
  <c r="T118" i="47"/>
  <c r="U118" i="47"/>
  <c r="R119" i="47"/>
  <c r="S118" i="47" l="1"/>
  <c r="T119" i="47"/>
  <c r="U119" i="47"/>
  <c r="Q116" i="47"/>
  <c r="R120" i="47"/>
  <c r="S119" i="47" l="1"/>
  <c r="U120" i="47"/>
  <c r="T120" i="47"/>
  <c r="Q117" i="47"/>
  <c r="R121" i="47"/>
  <c r="Q118" i="47"/>
  <c r="S120" i="47" l="1"/>
  <c r="T121" i="47"/>
  <c r="U121" i="47"/>
  <c r="R122" i="47"/>
  <c r="Q119" i="47" l="1"/>
  <c r="S121" i="47"/>
  <c r="U122" i="47"/>
  <c r="T122" i="47"/>
  <c r="R123" i="47"/>
  <c r="Q120" i="47" l="1"/>
  <c r="S122" i="47"/>
  <c r="T123" i="47"/>
  <c r="U123" i="47"/>
  <c r="R124" i="47"/>
  <c r="Q121" i="47" l="1"/>
  <c r="S123" i="47"/>
  <c r="T124" i="47"/>
  <c r="U124" i="47"/>
  <c r="R125" i="47"/>
  <c r="S124" i="47" l="1"/>
  <c r="Q122" i="47"/>
  <c r="U125" i="47"/>
  <c r="T125" i="47"/>
  <c r="R126" i="47"/>
  <c r="S125" i="47" l="1"/>
  <c r="T126" i="47"/>
  <c r="U126" i="47"/>
  <c r="Q124" i="47"/>
  <c r="Q123" i="47"/>
  <c r="R127" i="47"/>
  <c r="U127" i="47" l="1"/>
  <c r="T127" i="47"/>
  <c r="S126" i="47"/>
  <c r="R128" i="47"/>
  <c r="Q125" i="47" l="1"/>
  <c r="U128" i="47"/>
  <c r="T128" i="47"/>
  <c r="S127" i="47"/>
  <c r="R129" i="47"/>
  <c r="S128" i="47" l="1"/>
  <c r="T129" i="47"/>
  <c r="U129" i="47"/>
  <c r="Q127" i="47"/>
  <c r="Q126" i="47"/>
  <c r="R130" i="47"/>
  <c r="S129" i="47" l="1"/>
  <c r="T130" i="47"/>
  <c r="U130" i="47"/>
  <c r="R131" i="47"/>
  <c r="T131" i="47" l="1"/>
  <c r="U131" i="47"/>
  <c r="S130" i="47"/>
  <c r="R132" i="47"/>
  <c r="Q128" i="47"/>
  <c r="Q129" i="47" l="1"/>
  <c r="T132" i="47"/>
  <c r="U132" i="47"/>
  <c r="S131" i="47"/>
  <c r="Q130" i="47" s="1"/>
  <c r="R133" i="47"/>
  <c r="S132" i="47" l="1"/>
  <c r="T133" i="47"/>
  <c r="U133" i="47"/>
  <c r="R134" i="47"/>
  <c r="Q131" i="47" l="1"/>
  <c r="U134" i="47"/>
  <c r="T134" i="47"/>
  <c r="S133" i="47"/>
  <c r="R135" i="47"/>
  <c r="Q132" i="47" l="1"/>
  <c r="U135" i="47"/>
  <c r="T135" i="47"/>
  <c r="S134" i="47"/>
  <c r="R136" i="47"/>
  <c r="T136" i="47" l="1"/>
  <c r="U136" i="47"/>
  <c r="S135" i="47"/>
  <c r="R137" i="47"/>
  <c r="Q133" i="47"/>
  <c r="S136" i="47" l="1"/>
  <c r="U137" i="47"/>
  <c r="T137" i="47"/>
  <c r="Q134" i="47"/>
  <c r="R138" i="47"/>
  <c r="U138" i="47" l="1"/>
  <c r="T138" i="47"/>
  <c r="S137" i="47"/>
  <c r="Q135" i="47"/>
  <c r="R139" i="47"/>
  <c r="Q136" i="47" l="1"/>
  <c r="T139" i="47"/>
  <c r="U139" i="47"/>
  <c r="S138" i="47"/>
  <c r="R140" i="47"/>
  <c r="S139" i="47" l="1"/>
  <c r="Q137" i="47"/>
  <c r="T140" i="47"/>
  <c r="U140" i="47"/>
  <c r="R141" i="47"/>
  <c r="S140" i="47" l="1"/>
  <c r="T141" i="47"/>
  <c r="U141" i="47"/>
  <c r="Q138" i="47"/>
  <c r="R142" i="47"/>
  <c r="S141" i="47" l="1"/>
  <c r="T142" i="47"/>
  <c r="U142" i="47"/>
  <c r="Q140" i="47"/>
  <c r="Q139" i="47"/>
  <c r="R143" i="47"/>
  <c r="T143" i="47" l="1"/>
  <c r="U143" i="47"/>
  <c r="S142" i="47"/>
  <c r="R144" i="47"/>
  <c r="S143" i="47" l="1"/>
  <c r="T144" i="47"/>
  <c r="U144" i="47"/>
  <c r="R145" i="47"/>
  <c r="Q141" i="47"/>
  <c r="U145" i="47" l="1"/>
  <c r="T145" i="47"/>
  <c r="S144" i="47"/>
  <c r="Q142" i="47"/>
  <c r="R146" i="47"/>
  <c r="U146" i="47" l="1"/>
  <c r="T146" i="47"/>
  <c r="S145" i="47"/>
  <c r="R147" i="47"/>
  <c r="Q143" i="47"/>
  <c r="Q144" i="47" l="1"/>
  <c r="S146" i="47"/>
  <c r="T147" i="47"/>
  <c r="U147" i="47"/>
  <c r="R148" i="47"/>
  <c r="S147" i="47" l="1"/>
  <c r="Q146" i="47" s="1"/>
  <c r="U148" i="47"/>
  <c r="T148" i="47"/>
  <c r="R149" i="47"/>
  <c r="Q145" i="47"/>
  <c r="S148" i="47" l="1"/>
  <c r="T149" i="47"/>
  <c r="U149" i="47"/>
  <c r="Q147" i="47"/>
  <c r="R150" i="47"/>
  <c r="T150" i="47" l="1"/>
  <c r="U150" i="47"/>
  <c r="S149" i="47"/>
  <c r="R151" i="47"/>
  <c r="Q148" i="47" l="1"/>
  <c r="S150" i="47"/>
  <c r="U151" i="47"/>
  <c r="T151" i="47"/>
  <c r="R152" i="47"/>
  <c r="Q149" i="47" l="1"/>
  <c r="S151" i="47"/>
  <c r="T152" i="47"/>
  <c r="U152" i="47"/>
  <c r="R153" i="47"/>
  <c r="S152" i="47" l="1"/>
  <c r="U153" i="47"/>
  <c r="T153" i="47"/>
  <c r="Q150" i="47"/>
  <c r="R154" i="47"/>
  <c r="Q151" i="47" l="1"/>
  <c r="S153" i="47"/>
  <c r="T154" i="47"/>
  <c r="U154" i="47"/>
  <c r="R155" i="47"/>
  <c r="Q152" i="47" l="1"/>
  <c r="S154" i="47"/>
  <c r="T155" i="47"/>
  <c r="U155" i="47"/>
  <c r="R156" i="47"/>
  <c r="T156" i="47" l="1"/>
  <c r="U156" i="47"/>
  <c r="S155" i="47"/>
  <c r="Q153" i="47"/>
  <c r="R157" i="47"/>
  <c r="U157" i="47" l="1"/>
  <c r="T157" i="47"/>
  <c r="Q154" i="47"/>
  <c r="S156" i="47"/>
  <c r="R158" i="47"/>
  <c r="S157" i="47" l="1"/>
  <c r="Q155" i="47"/>
  <c r="T158" i="47"/>
  <c r="U158" i="47"/>
  <c r="R159" i="47"/>
  <c r="Q156" i="47" l="1"/>
  <c r="T159" i="47"/>
  <c r="U159" i="47"/>
  <c r="S158" i="47"/>
  <c r="R160" i="47"/>
  <c r="Q157" i="47" l="1"/>
  <c r="S159" i="47"/>
  <c r="Q158" i="47" s="1"/>
  <c r="T160" i="47"/>
  <c r="U160" i="47"/>
  <c r="R161" i="47"/>
  <c r="U161" i="47" l="1"/>
  <c r="T161" i="47"/>
  <c r="S160" i="47"/>
  <c r="R162" i="47"/>
  <c r="T162" i="47" l="1"/>
  <c r="U162" i="47"/>
  <c r="Q159" i="47"/>
  <c r="S161" i="47"/>
  <c r="R163" i="47"/>
  <c r="Q160" i="47" l="1"/>
  <c r="U163" i="47"/>
  <c r="T163" i="47"/>
  <c r="S162" i="47"/>
  <c r="R164" i="47"/>
  <c r="S163" i="47" l="1"/>
  <c r="Q161" i="47"/>
  <c r="U164" i="47"/>
  <c r="T164" i="47"/>
  <c r="Q162" i="47"/>
  <c r="R165" i="47"/>
  <c r="S164" i="47" l="1"/>
  <c r="T165" i="47"/>
  <c r="U165" i="47"/>
  <c r="R166" i="47"/>
  <c r="S165" i="47" l="1"/>
  <c r="T166" i="47"/>
  <c r="U166" i="47"/>
  <c r="R167" i="47"/>
  <c r="Q164" i="47"/>
  <c r="Q163" i="47"/>
  <c r="S166" i="47" l="1"/>
  <c r="T167" i="47"/>
  <c r="U167" i="47"/>
  <c r="R168" i="47"/>
  <c r="Q165" i="47"/>
  <c r="S167" i="47" l="1"/>
  <c r="T168" i="47"/>
  <c r="U168" i="47"/>
  <c r="R169" i="47"/>
  <c r="S168" i="47" l="1"/>
  <c r="U169" i="47"/>
  <c r="T169" i="47"/>
  <c r="R170" i="47"/>
  <c r="Q166" i="47"/>
  <c r="S169" i="47" l="1"/>
  <c r="U170" i="47"/>
  <c r="T170" i="47"/>
  <c r="Q168" i="47"/>
  <c r="Q167" i="47"/>
  <c r="R171" i="47"/>
  <c r="U171" i="47" l="1"/>
  <c r="T171" i="47"/>
  <c r="S170" i="47"/>
  <c r="R172" i="47"/>
  <c r="Q169" i="47" l="1"/>
  <c r="T172" i="47"/>
  <c r="U172" i="47"/>
  <c r="S171" i="47"/>
  <c r="R173" i="47"/>
  <c r="Q170" i="47" l="1"/>
  <c r="S172" i="47"/>
  <c r="T173" i="47"/>
  <c r="U173" i="47"/>
  <c r="R174" i="47"/>
  <c r="S173" i="47" l="1"/>
  <c r="U174" i="47"/>
  <c r="T174" i="47"/>
  <c r="Q171" i="47"/>
  <c r="R175" i="47"/>
  <c r="Q172" i="47" l="1"/>
  <c r="S174" i="47"/>
  <c r="U175" i="47"/>
  <c r="T175" i="47"/>
  <c r="R176" i="47"/>
  <c r="Q173" i="47" l="1"/>
  <c r="S175" i="47"/>
  <c r="T176" i="47"/>
  <c r="U176" i="47"/>
  <c r="R177" i="47"/>
  <c r="Q174" i="47" l="1"/>
  <c r="S176" i="47"/>
  <c r="U177" i="47"/>
  <c r="T177" i="47"/>
  <c r="R178" i="47"/>
  <c r="Q175" i="47" l="1"/>
  <c r="T178" i="47"/>
  <c r="U178" i="47"/>
  <c r="S177" i="47"/>
  <c r="R179" i="47"/>
  <c r="Q176" i="47" l="1"/>
  <c r="S178" i="47"/>
  <c r="T179" i="47"/>
  <c r="U179" i="47"/>
  <c r="R180" i="47"/>
  <c r="Q177" i="47" l="1"/>
  <c r="S179" i="47"/>
  <c r="T180" i="47"/>
  <c r="U180" i="47"/>
  <c r="R181" i="47"/>
  <c r="S180" i="47" l="1"/>
  <c r="U181" i="47"/>
  <c r="T181" i="47"/>
  <c r="Q178" i="47"/>
  <c r="R182" i="47"/>
  <c r="T182" i="47" l="1"/>
  <c r="U182" i="47"/>
  <c r="S181" i="47"/>
  <c r="R183" i="47"/>
  <c r="Q179" i="47"/>
  <c r="T183" i="47" l="1"/>
  <c r="U183" i="47"/>
  <c r="Q180" i="47"/>
  <c r="S182" i="47"/>
  <c r="R184" i="47"/>
  <c r="S183" i="47" l="1"/>
  <c r="Q181" i="47"/>
  <c r="T184" i="47"/>
  <c r="U184" i="47"/>
  <c r="R185" i="47"/>
  <c r="T185" i="47" l="1"/>
  <c r="U185" i="47"/>
  <c r="S184" i="47"/>
  <c r="R186" i="47"/>
  <c r="Q182" i="47"/>
  <c r="S185" i="47" l="1"/>
  <c r="Q183" i="47"/>
  <c r="U186" i="47"/>
  <c r="T186" i="47"/>
  <c r="R187" i="47"/>
  <c r="Q184" i="47"/>
  <c r="U187" i="47" l="1"/>
  <c r="T187" i="47"/>
  <c r="S186" i="47"/>
  <c r="R188" i="47"/>
  <c r="S187" i="47" l="1"/>
  <c r="T188" i="47"/>
  <c r="U188" i="47"/>
  <c r="Q185" i="47"/>
  <c r="R189" i="47"/>
  <c r="S188" i="47" l="1"/>
  <c r="T189" i="47"/>
  <c r="U189" i="47"/>
  <c r="R190" i="47"/>
  <c r="Q187" i="47"/>
  <c r="Q186" i="47"/>
  <c r="S189" i="47" l="1"/>
  <c r="T190" i="47"/>
  <c r="U190" i="47"/>
  <c r="R191" i="47"/>
  <c r="Q188" i="47" l="1"/>
  <c r="S190" i="47"/>
  <c r="U191" i="47"/>
  <c r="T191" i="47"/>
  <c r="R192" i="47"/>
  <c r="Q189" i="47" l="1"/>
  <c r="S191" i="47"/>
  <c r="U192" i="47"/>
  <c r="T192" i="47"/>
  <c r="R193" i="47"/>
  <c r="U193" i="47" l="1"/>
  <c r="T193" i="47"/>
  <c r="S192" i="47"/>
  <c r="R194" i="47"/>
  <c r="Q190" i="47"/>
  <c r="T194" i="47" l="1"/>
  <c r="U194" i="47"/>
  <c r="Q191" i="47"/>
  <c r="S193" i="47"/>
  <c r="R195" i="47"/>
  <c r="S194" i="47" l="1"/>
  <c r="T195" i="47"/>
  <c r="U195" i="47"/>
  <c r="Q192" i="47"/>
  <c r="R196" i="47"/>
  <c r="S195" i="47" l="1"/>
  <c r="U196" i="47"/>
  <c r="T196" i="47"/>
  <c r="Q194" i="47"/>
  <c r="R197" i="47"/>
  <c r="Q193" i="47"/>
  <c r="T197" i="47" l="1"/>
  <c r="U197" i="47"/>
  <c r="S196" i="47"/>
  <c r="R198" i="47"/>
  <c r="S197" i="47" l="1"/>
  <c r="U198" i="47"/>
  <c r="T198" i="47"/>
  <c r="Q195" i="47"/>
  <c r="R199" i="47"/>
  <c r="S198" i="47" l="1"/>
  <c r="T199" i="47"/>
  <c r="U199" i="47"/>
  <c r="R200" i="47"/>
  <c r="Q196" i="47"/>
  <c r="S199" i="47" l="1"/>
  <c r="Q198" i="47" s="1"/>
  <c r="T200" i="47"/>
  <c r="U200" i="47"/>
  <c r="Q197" i="47"/>
  <c r="R201" i="47"/>
  <c r="S200" i="47" l="1"/>
  <c r="T201" i="47"/>
  <c r="U201" i="47"/>
  <c r="R202" i="47"/>
  <c r="Q199" i="47" l="1"/>
  <c r="S201" i="47"/>
  <c r="U202" i="47"/>
  <c r="T202" i="47"/>
  <c r="R203" i="47"/>
  <c r="Q200" i="47" l="1"/>
  <c r="S202" i="47"/>
  <c r="U203" i="47"/>
  <c r="T203" i="47"/>
  <c r="R204" i="47"/>
  <c r="S203" i="47" l="1"/>
  <c r="Q202" i="47" s="1"/>
  <c r="T204" i="47"/>
  <c r="U204" i="47"/>
  <c r="R205" i="47"/>
  <c r="Q201" i="47"/>
  <c r="S204" i="47" l="1"/>
  <c r="U205" i="47"/>
  <c r="T205" i="47"/>
  <c r="R206" i="47"/>
  <c r="Q203" i="47"/>
  <c r="S205" i="47" l="1"/>
  <c r="T206" i="47"/>
  <c r="U206" i="47"/>
  <c r="R207" i="47"/>
  <c r="S206" i="47" l="1"/>
  <c r="T207" i="47"/>
  <c r="U207" i="47"/>
  <c r="Q204" i="47"/>
  <c r="R208" i="47"/>
  <c r="S207" i="47" l="1"/>
  <c r="T208" i="47"/>
  <c r="U208" i="47"/>
  <c r="R209" i="47"/>
  <c r="Q205" i="47"/>
  <c r="S208" i="47" l="1"/>
  <c r="T209" i="47"/>
  <c r="U209" i="47"/>
  <c r="Q207" i="47"/>
  <c r="Q206" i="47"/>
  <c r="R210" i="47"/>
  <c r="S209" i="47" l="1"/>
  <c r="U210" i="47"/>
  <c r="T210" i="47"/>
  <c r="R211" i="47"/>
  <c r="Q208" i="47" l="1"/>
  <c r="T211" i="47"/>
  <c r="U211" i="47"/>
  <c r="S210" i="47"/>
  <c r="R212" i="47"/>
  <c r="S211" i="47" l="1"/>
  <c r="T212" i="47"/>
  <c r="U212" i="47"/>
  <c r="Q210" i="47"/>
  <c r="Q209" i="47"/>
  <c r="R213" i="47"/>
  <c r="S212" i="47" l="1"/>
  <c r="U213" i="47"/>
  <c r="T213" i="47"/>
  <c r="R214" i="47"/>
  <c r="Q211" i="47"/>
  <c r="U214" i="47" l="1"/>
  <c r="T214" i="47"/>
  <c r="S213" i="47"/>
  <c r="R215" i="47"/>
  <c r="U215" i="47" l="1"/>
  <c r="T215" i="47"/>
  <c r="S214" i="47"/>
  <c r="Q212" i="47"/>
  <c r="R216" i="47"/>
  <c r="U216" i="47" l="1"/>
  <c r="T216" i="47"/>
  <c r="Q213" i="47"/>
  <c r="S215" i="47"/>
  <c r="R217" i="47"/>
  <c r="Q214" i="47" l="1"/>
  <c r="U217" i="47"/>
  <c r="T217" i="47"/>
  <c r="S216" i="47"/>
  <c r="R218" i="47"/>
  <c r="Q215" i="47" l="1"/>
  <c r="T218" i="47"/>
  <c r="U218" i="47"/>
  <c r="S217" i="47"/>
  <c r="R219" i="47"/>
  <c r="Q216" i="47" l="1"/>
  <c r="S218" i="47"/>
  <c r="U219" i="47"/>
  <c r="T219" i="47"/>
  <c r="R220" i="47"/>
  <c r="Q217" i="47" l="1"/>
  <c r="S219" i="47"/>
  <c r="U220" i="47"/>
  <c r="T220" i="47"/>
  <c r="R221" i="47"/>
  <c r="S220" i="47" l="1"/>
  <c r="Q219" i="47" s="1"/>
  <c r="T221" i="47"/>
  <c r="U221" i="47"/>
  <c r="Q218" i="47"/>
  <c r="R222" i="47"/>
  <c r="T222" i="47" l="1"/>
  <c r="U222" i="47"/>
  <c r="S221" i="47"/>
  <c r="R223" i="47"/>
  <c r="T223" i="47" l="1"/>
  <c r="U223" i="47"/>
  <c r="S222" i="47"/>
  <c r="Q220" i="47"/>
  <c r="R224" i="47"/>
  <c r="S223" i="47" l="1"/>
  <c r="T224" i="47"/>
  <c r="U224" i="47"/>
  <c r="Q221" i="47"/>
  <c r="R225" i="47"/>
  <c r="S224" i="47" l="1"/>
  <c r="T225" i="47"/>
  <c r="U225" i="47"/>
  <c r="R226" i="47"/>
  <c r="Q222" i="47"/>
  <c r="Q223" i="47" l="1"/>
  <c r="S225" i="47"/>
  <c r="T226" i="47"/>
  <c r="U226" i="47"/>
  <c r="R227" i="47"/>
  <c r="T227" i="47" l="1"/>
  <c r="U227" i="47"/>
  <c r="S226" i="47"/>
  <c r="R228" i="47"/>
  <c r="Q224" i="47"/>
  <c r="Q225" i="47" l="1"/>
  <c r="U228" i="47"/>
  <c r="T228" i="47"/>
  <c r="S227" i="47"/>
  <c r="R229" i="47"/>
  <c r="S228" i="47" l="1"/>
  <c r="Q226" i="47"/>
  <c r="T229" i="47"/>
  <c r="U229" i="47"/>
  <c r="R230" i="47"/>
  <c r="S229" i="47" l="1"/>
  <c r="U230" i="47"/>
  <c r="T230" i="47"/>
  <c r="Q227" i="47"/>
  <c r="R231" i="47"/>
  <c r="T231" i="47" l="1"/>
  <c r="U231" i="47"/>
  <c r="S230" i="47"/>
  <c r="R232" i="47"/>
  <c r="Q228" i="47"/>
  <c r="Q229" i="47" l="1"/>
  <c r="S231" i="47"/>
  <c r="T232" i="47"/>
  <c r="U232" i="47"/>
  <c r="R233" i="47"/>
  <c r="Q230" i="47" l="1"/>
  <c r="S232" i="47"/>
  <c r="T233" i="47"/>
  <c r="U233" i="47"/>
  <c r="R234" i="47"/>
  <c r="Q231" i="47" l="1"/>
  <c r="S233" i="47"/>
  <c r="T234" i="47"/>
  <c r="U234" i="47"/>
  <c r="R235" i="47"/>
  <c r="Q232" i="47" l="1"/>
  <c r="S234" i="47"/>
  <c r="U235" i="47"/>
  <c r="T235" i="47"/>
  <c r="R236" i="47"/>
  <c r="T236" i="47" l="1"/>
  <c r="U236" i="47"/>
  <c r="S235" i="47"/>
  <c r="Q233" i="47"/>
  <c r="R237" i="47"/>
  <c r="U237" i="47" l="1"/>
  <c r="T237" i="47"/>
  <c r="S236" i="47"/>
  <c r="R238" i="47"/>
  <c r="Q234" i="47"/>
  <c r="S237" i="47" l="1"/>
  <c r="U238" i="47"/>
  <c r="T238" i="47"/>
  <c r="Q235" i="47"/>
  <c r="Q236" i="47"/>
  <c r="R239" i="47"/>
  <c r="S238" i="47" l="1"/>
  <c r="U239" i="47"/>
  <c r="T239" i="47"/>
  <c r="R240" i="47"/>
  <c r="U240" i="47" l="1"/>
  <c r="T240" i="47"/>
  <c r="S239" i="47"/>
  <c r="Q237" i="47"/>
  <c r="R241" i="47"/>
  <c r="Q238" i="47" l="1"/>
  <c r="U241" i="47"/>
  <c r="T241" i="47"/>
  <c r="S240" i="47"/>
  <c r="R242" i="47"/>
  <c r="S241" i="47" l="1"/>
  <c r="T242" i="47"/>
  <c r="U242" i="47"/>
  <c r="Q240" i="47"/>
  <c r="Q239" i="47"/>
  <c r="R243" i="47"/>
  <c r="S242" i="47" l="1"/>
  <c r="T243" i="47"/>
  <c r="U243" i="47"/>
  <c r="R244" i="47"/>
  <c r="S243" i="47" l="1"/>
  <c r="T244" i="47"/>
  <c r="U244" i="47"/>
  <c r="Q241" i="47"/>
  <c r="R245" i="47"/>
  <c r="S244" i="47" l="1"/>
  <c r="U245" i="47"/>
  <c r="T245" i="47"/>
  <c r="R246" i="47"/>
  <c r="Q243" i="47"/>
  <c r="Q242" i="47"/>
  <c r="S245" i="47" l="1"/>
  <c r="U246" i="47"/>
  <c r="T246" i="47"/>
  <c r="R247" i="47"/>
  <c r="Q244" i="47" l="1"/>
  <c r="S246" i="47"/>
  <c r="T247" i="47"/>
  <c r="U247" i="47"/>
  <c r="R248" i="47"/>
  <c r="Q245" i="47" l="1"/>
  <c r="U248" i="47"/>
  <c r="T248" i="47"/>
  <c r="S247" i="47"/>
  <c r="R249" i="47"/>
  <c r="U249" i="47" l="1"/>
  <c r="T249" i="47"/>
  <c r="S248" i="47"/>
  <c r="R250" i="47"/>
  <c r="Q246" i="47"/>
  <c r="S249" i="47" l="1"/>
  <c r="Q247" i="47"/>
  <c r="T250" i="47"/>
  <c r="U250" i="47"/>
  <c r="R251" i="47"/>
  <c r="S250" i="47" l="1"/>
  <c r="T251" i="47"/>
  <c r="U251" i="47"/>
  <c r="Q248" i="47"/>
  <c r="R252" i="47"/>
  <c r="Q249" i="47" l="1"/>
  <c r="S251" i="47"/>
  <c r="U252" i="47"/>
  <c r="T252" i="47"/>
  <c r="R253" i="47"/>
  <c r="S252" i="47" l="1"/>
  <c r="T253" i="47"/>
  <c r="U253" i="47"/>
  <c r="R254" i="47"/>
  <c r="Q250" i="47"/>
  <c r="Q251" i="47" l="1"/>
  <c r="S253" i="47"/>
  <c r="U254" i="47"/>
  <c r="T254" i="47"/>
  <c r="R255" i="47"/>
  <c r="S254" i="47" l="1"/>
  <c r="T255" i="47"/>
  <c r="U255" i="47"/>
  <c r="R256" i="47"/>
  <c r="Q252" i="47"/>
  <c r="Q253" i="47" l="1"/>
  <c r="S255" i="47"/>
  <c r="T256" i="47"/>
  <c r="U256" i="47"/>
  <c r="R257" i="47"/>
  <c r="Q254" i="47" l="1"/>
  <c r="S256" i="47"/>
  <c r="T257" i="47"/>
  <c r="U257" i="47"/>
  <c r="R258" i="47"/>
  <c r="Q255" i="47" l="1"/>
  <c r="S257" i="47"/>
  <c r="T258" i="47"/>
  <c r="U258" i="47"/>
  <c r="R259" i="47"/>
  <c r="Q256" i="47" l="1"/>
  <c r="S258" i="47"/>
  <c r="U259" i="47"/>
  <c r="T259" i="47"/>
  <c r="R260" i="47"/>
  <c r="S259" i="47" l="1"/>
  <c r="T260" i="47"/>
  <c r="U260" i="47"/>
  <c r="R261" i="47"/>
  <c r="Q257" i="47"/>
  <c r="S260" i="47" l="1"/>
  <c r="U261" i="47"/>
  <c r="T261" i="47"/>
  <c r="Q259" i="47"/>
  <c r="R262" i="47"/>
  <c r="Q258" i="47"/>
  <c r="S261" i="47" l="1"/>
  <c r="U262" i="47"/>
  <c r="T262" i="47"/>
  <c r="R263" i="47"/>
  <c r="S262" i="47" l="1"/>
  <c r="U263" i="47"/>
  <c r="T263" i="47"/>
  <c r="R264" i="47"/>
  <c r="Q261" i="47"/>
  <c r="Q260" i="47"/>
  <c r="S263" i="47" l="1"/>
  <c r="T264" i="47"/>
  <c r="U264" i="47"/>
  <c r="R265" i="47"/>
  <c r="S264" i="47" l="1"/>
  <c r="U265" i="47"/>
  <c r="T265" i="47"/>
  <c r="Q262" i="47"/>
  <c r="R266" i="47"/>
  <c r="S265" i="47" l="1"/>
  <c r="Q264" i="47" s="1"/>
  <c r="T266" i="47"/>
  <c r="U266" i="47"/>
  <c r="R267" i="47"/>
  <c r="Q263" i="47"/>
  <c r="U267" i="47" l="1"/>
  <c r="T267" i="47"/>
  <c r="S266" i="47"/>
  <c r="R268" i="47"/>
  <c r="S267" i="47" l="1"/>
  <c r="T268" i="47"/>
  <c r="U268" i="47"/>
  <c r="Q265" i="47"/>
  <c r="Q266" i="47"/>
  <c r="R269" i="47"/>
  <c r="S268" i="47" l="1"/>
  <c r="T269" i="47"/>
  <c r="U269" i="47"/>
  <c r="R270" i="47"/>
  <c r="Q267" i="47"/>
  <c r="S269" i="47" l="1"/>
  <c r="U270" i="47"/>
  <c r="T270" i="47"/>
  <c r="R271" i="47"/>
  <c r="S270" i="47" l="1"/>
  <c r="T271" i="47"/>
  <c r="U271" i="47"/>
  <c r="R272" i="47"/>
  <c r="Q268" i="47"/>
  <c r="Q269" i="47"/>
  <c r="S271" i="47" l="1"/>
  <c r="T272" i="47"/>
  <c r="U272" i="47"/>
  <c r="R273" i="47"/>
  <c r="Q270" i="47"/>
  <c r="U273" i="47" l="1"/>
  <c r="T273" i="47"/>
  <c r="S272" i="47"/>
  <c r="R274" i="47"/>
  <c r="U274" i="47" l="1"/>
  <c r="T274" i="47"/>
  <c r="S273" i="47"/>
  <c r="Q271" i="47"/>
  <c r="R275" i="47"/>
  <c r="U275" i="47" l="1"/>
  <c r="T275" i="47"/>
  <c r="S274" i="47"/>
  <c r="Q272" i="47"/>
  <c r="R276" i="47"/>
  <c r="U276" i="47" l="1"/>
  <c r="T276" i="47"/>
  <c r="Q273" i="47"/>
  <c r="S275" i="47"/>
  <c r="R277" i="47"/>
  <c r="T277" i="47" l="1"/>
  <c r="U277" i="47"/>
  <c r="S276" i="47"/>
  <c r="Q274" i="47"/>
  <c r="R278" i="47"/>
  <c r="S277" i="47" l="1"/>
  <c r="T278" i="47"/>
  <c r="U278" i="47"/>
  <c r="Q275" i="47"/>
  <c r="R279" i="47"/>
  <c r="S278" i="47" l="1"/>
  <c r="U279" i="47"/>
  <c r="T279" i="47"/>
  <c r="R280" i="47"/>
  <c r="Q276" i="47"/>
  <c r="S279" i="47" l="1"/>
  <c r="U280" i="47"/>
  <c r="T280" i="47"/>
  <c r="R281" i="47"/>
  <c r="Q277" i="47"/>
  <c r="Q278" i="47" l="1"/>
  <c r="S280" i="47"/>
  <c r="U281" i="47"/>
  <c r="T281" i="47"/>
  <c r="R282" i="47"/>
  <c r="Q279" i="47" l="1"/>
  <c r="S281" i="47"/>
  <c r="U282" i="47"/>
  <c r="T282" i="47"/>
  <c r="R283" i="47"/>
  <c r="Q280" i="47" l="1"/>
  <c r="S282" i="47"/>
  <c r="T283" i="47"/>
  <c r="U283" i="47"/>
  <c r="R284" i="47"/>
  <c r="Q281" i="47" l="1"/>
  <c r="U284" i="47"/>
  <c r="T284" i="47"/>
  <c r="S283" i="47"/>
  <c r="R285" i="47"/>
  <c r="S284" i="47" l="1"/>
  <c r="U285" i="47"/>
  <c r="T285" i="47"/>
  <c r="R286" i="47"/>
  <c r="Q282" i="47"/>
  <c r="S285" i="47" l="1"/>
  <c r="U286" i="47"/>
  <c r="T286" i="47"/>
  <c r="Q283" i="47"/>
  <c r="R287" i="47"/>
  <c r="S286" i="47" l="1"/>
  <c r="U287" i="47"/>
  <c r="T287" i="47"/>
  <c r="Q285" i="47"/>
  <c r="R288" i="47"/>
  <c r="Q284" i="47"/>
  <c r="U288" i="47" l="1"/>
  <c r="T288" i="47"/>
  <c r="S287" i="47"/>
  <c r="R289" i="47"/>
  <c r="Q286" i="47" l="1"/>
  <c r="T289" i="47"/>
  <c r="U289" i="47"/>
  <c r="S288" i="47"/>
  <c r="R290" i="47"/>
  <c r="Q287" i="47" l="1"/>
  <c r="T290" i="47"/>
  <c r="U290" i="47"/>
  <c r="S289" i="47"/>
  <c r="R291" i="47"/>
  <c r="S290" i="47" l="1"/>
  <c r="U291" i="47"/>
  <c r="T291" i="47"/>
  <c r="R292" i="47"/>
  <c r="Q289" i="47"/>
  <c r="Q288" i="47"/>
  <c r="S291" i="47" l="1"/>
  <c r="T292" i="47"/>
  <c r="U292" i="47"/>
  <c r="R293" i="47"/>
  <c r="Q290" i="47"/>
  <c r="S292" i="47" l="1"/>
  <c r="T293" i="47"/>
  <c r="U293" i="47"/>
  <c r="R294" i="47"/>
  <c r="Q291" i="47" l="1"/>
  <c r="S293" i="47"/>
  <c r="T294" i="47"/>
  <c r="U294" i="47"/>
  <c r="R295" i="47"/>
  <c r="T295" i="47" l="1"/>
  <c r="U295" i="47"/>
  <c r="S294" i="47"/>
  <c r="Q292" i="47"/>
  <c r="R296" i="47"/>
  <c r="S295" i="47" l="1"/>
  <c r="T296" i="47"/>
  <c r="U296" i="47"/>
  <c r="R297" i="47"/>
  <c r="Q293" i="47"/>
  <c r="U297" i="47" l="1"/>
  <c r="T297" i="47"/>
  <c r="S296" i="47"/>
  <c r="R298" i="47"/>
  <c r="Q294" i="47"/>
  <c r="S297" i="47" l="1"/>
  <c r="T298" i="47"/>
  <c r="U298" i="47"/>
  <c r="R299" i="47"/>
  <c r="Q295" i="47"/>
  <c r="S298" i="47" l="1"/>
  <c r="T299" i="47"/>
  <c r="U299" i="47"/>
  <c r="R300" i="47"/>
  <c r="Q296" i="47"/>
  <c r="S299" i="47" l="1"/>
  <c r="U300" i="47"/>
  <c r="T300" i="47"/>
  <c r="Q297" i="47"/>
  <c r="R301" i="47"/>
  <c r="Q298" i="47" l="1"/>
  <c r="T301" i="47"/>
  <c r="U301" i="47"/>
  <c r="S300" i="47"/>
  <c r="R302" i="47"/>
  <c r="Q299" i="47" l="1"/>
  <c r="S301" i="47"/>
  <c r="U302" i="47"/>
  <c r="T302" i="47"/>
  <c r="R303" i="47"/>
  <c r="S302" i="47" l="1"/>
  <c r="T303" i="47"/>
  <c r="U303" i="47"/>
  <c r="R304" i="47"/>
  <c r="Q301" i="47"/>
  <c r="Q300" i="47"/>
  <c r="S303" i="47" l="1"/>
  <c r="T304" i="47"/>
  <c r="U304" i="47"/>
  <c r="R305" i="47"/>
  <c r="T305" i="47" l="1"/>
  <c r="U305" i="47"/>
  <c r="S304" i="47"/>
  <c r="R306" i="47"/>
  <c r="Q302" i="47"/>
  <c r="Q303" i="47" l="1"/>
  <c r="S305" i="47"/>
  <c r="U306" i="47"/>
  <c r="T306" i="47"/>
  <c r="R307" i="47"/>
  <c r="S306" i="47" l="1"/>
  <c r="Q304" i="47"/>
  <c r="U307" i="47"/>
  <c r="T307" i="47"/>
  <c r="R308" i="47"/>
  <c r="S307" i="47" l="1"/>
  <c r="Q306" i="47" s="1"/>
  <c r="U308" i="47"/>
  <c r="T308" i="47"/>
  <c r="Q305" i="47"/>
  <c r="R309" i="47"/>
  <c r="U309" i="47" l="1"/>
  <c r="T309" i="47"/>
  <c r="S308" i="47"/>
  <c r="R310" i="47"/>
  <c r="Q307" i="47" l="1"/>
  <c r="S309" i="47"/>
  <c r="T310" i="47"/>
  <c r="U310" i="47"/>
  <c r="R311" i="47"/>
  <c r="S310" i="47" l="1"/>
  <c r="U311" i="47"/>
  <c r="T311" i="47"/>
  <c r="Q308" i="47"/>
  <c r="R312" i="47"/>
  <c r="Q309" i="47"/>
  <c r="T312" i="47" l="1"/>
  <c r="U312" i="47"/>
  <c r="S311" i="47"/>
  <c r="R313" i="47"/>
  <c r="Q310" i="47" l="1"/>
  <c r="T313" i="47"/>
  <c r="U313" i="47"/>
  <c r="S312" i="47"/>
  <c r="R314" i="47"/>
  <c r="Q311" i="47" l="1"/>
  <c r="U314" i="47"/>
  <c r="T314" i="47"/>
  <c r="S313" i="47"/>
  <c r="R315" i="47"/>
  <c r="T315" i="47" l="1"/>
  <c r="U315" i="47"/>
  <c r="S314" i="47"/>
  <c r="R316" i="47"/>
  <c r="Q312" i="47"/>
  <c r="Q313" i="47" l="1"/>
  <c r="U316" i="47"/>
  <c r="T316" i="47"/>
  <c r="S315" i="47"/>
  <c r="R317" i="47"/>
  <c r="T317" i="47" l="1"/>
  <c r="U317" i="47"/>
  <c r="S316" i="47"/>
  <c r="R318" i="47"/>
  <c r="Q314" i="47"/>
  <c r="T318" i="47" l="1"/>
  <c r="U318" i="47"/>
  <c r="S317" i="47"/>
  <c r="Q315" i="47"/>
  <c r="R319" i="47"/>
  <c r="S318" i="47" l="1"/>
  <c r="T319" i="47"/>
  <c r="U319" i="47"/>
  <c r="R320" i="47"/>
  <c r="Q316" i="47"/>
  <c r="Q317" i="47" l="1"/>
  <c r="U320" i="47"/>
  <c r="T320" i="47"/>
  <c r="S319" i="47"/>
  <c r="R321" i="47"/>
  <c r="Q318" i="47" l="1"/>
  <c r="U321" i="47"/>
  <c r="T321" i="47"/>
  <c r="S320" i="47"/>
  <c r="R322" i="47"/>
  <c r="S321" i="47" l="1"/>
  <c r="U322" i="47"/>
  <c r="T322" i="47"/>
  <c r="Q319" i="47"/>
  <c r="R323" i="47"/>
  <c r="U323" i="47" l="1"/>
  <c r="T323" i="47"/>
  <c r="S322" i="47"/>
  <c r="R324" i="47"/>
  <c r="Q320" i="47"/>
  <c r="Q321" i="47" l="1"/>
  <c r="U324" i="47"/>
  <c r="T324" i="47"/>
  <c r="S323" i="47"/>
  <c r="R325" i="47"/>
  <c r="S324" i="47" l="1"/>
  <c r="Q322" i="47"/>
  <c r="U325" i="47"/>
  <c r="T325" i="47"/>
  <c r="R326" i="47"/>
  <c r="S325" i="47" l="1"/>
  <c r="Q324" i="47" s="1"/>
  <c r="T326" i="47"/>
  <c r="U326" i="47"/>
  <c r="Q323" i="47"/>
  <c r="R327" i="47"/>
  <c r="S326" i="47" l="1"/>
  <c r="T327" i="47"/>
  <c r="U327" i="47"/>
  <c r="R328" i="47"/>
  <c r="Q325" i="47"/>
  <c r="U328" i="47" l="1"/>
  <c r="T328" i="47"/>
  <c r="S327" i="47"/>
  <c r="R329" i="47"/>
  <c r="S328" i="47" l="1"/>
  <c r="U329" i="47"/>
  <c r="T329" i="47"/>
  <c r="Q326" i="47"/>
  <c r="R330" i="47"/>
  <c r="T330" i="47" l="1"/>
  <c r="U330" i="47"/>
  <c r="S329" i="47"/>
  <c r="R331" i="47"/>
  <c r="Q327" i="47"/>
  <c r="Q328" i="47" l="1"/>
  <c r="S330" i="47"/>
  <c r="U331" i="47"/>
  <c r="T331" i="47"/>
  <c r="R332" i="47"/>
  <c r="S331" i="47" l="1"/>
  <c r="Q329" i="47"/>
  <c r="U332" i="47"/>
  <c r="T332" i="47"/>
  <c r="R333" i="47"/>
  <c r="U333" i="47" l="1"/>
  <c r="T333" i="47"/>
  <c r="S332" i="47"/>
  <c r="Q331" i="47" s="1"/>
  <c r="Q330" i="47"/>
  <c r="R334" i="47"/>
  <c r="S333" i="47" l="1"/>
  <c r="U334" i="47"/>
  <c r="T334" i="47"/>
  <c r="R335" i="47"/>
  <c r="S334" i="47" l="1"/>
  <c r="T335" i="47"/>
  <c r="U335" i="47"/>
  <c r="Q332" i="47"/>
  <c r="R336" i="47"/>
  <c r="Q333" i="47"/>
  <c r="S335" i="47" l="1"/>
  <c r="T336" i="47"/>
  <c r="U336" i="47"/>
  <c r="R337" i="47"/>
  <c r="U337" i="47" l="1"/>
  <c r="T337" i="47"/>
  <c r="S336" i="47"/>
  <c r="R338" i="47"/>
  <c r="Q334" i="47"/>
  <c r="S337" i="47" l="1"/>
  <c r="Q335" i="47"/>
  <c r="T338" i="47"/>
  <c r="U338" i="47"/>
  <c r="R339" i="47"/>
  <c r="Q336" i="47"/>
  <c r="U339" i="47" l="1"/>
  <c r="T339" i="47"/>
  <c r="S338" i="47"/>
  <c r="R340" i="47"/>
  <c r="Q337" i="47" l="1"/>
  <c r="T340" i="47"/>
  <c r="U340" i="47"/>
  <c r="S339" i="47"/>
  <c r="R341" i="47"/>
  <c r="Q338" i="47" l="1"/>
  <c r="U341" i="47"/>
  <c r="T341" i="47"/>
  <c r="S340" i="47"/>
  <c r="R342" i="47"/>
  <c r="S341" i="47" l="1"/>
  <c r="T342" i="47"/>
  <c r="U342" i="47"/>
  <c r="Q339" i="47"/>
  <c r="R343" i="47"/>
  <c r="Q340" i="47" l="1"/>
  <c r="S342" i="47"/>
  <c r="T343" i="47"/>
  <c r="U343" i="47"/>
  <c r="R344" i="47"/>
  <c r="S343" i="47" l="1"/>
  <c r="T344" i="47"/>
  <c r="U344" i="47"/>
  <c r="R345" i="47"/>
  <c r="Q342" i="47"/>
  <c r="Q341" i="47"/>
  <c r="T345" i="47" l="1"/>
  <c r="U345" i="47"/>
  <c r="S344" i="47"/>
  <c r="R346" i="47"/>
  <c r="S345" i="47" l="1"/>
  <c r="T346" i="47"/>
  <c r="U346" i="47"/>
  <c r="R347" i="47"/>
  <c r="Q343" i="47"/>
  <c r="S346" i="47" l="1"/>
  <c r="U347" i="47"/>
  <c r="T347" i="47"/>
  <c r="Q345" i="47"/>
  <c r="Q344" i="47"/>
  <c r="R348" i="47"/>
  <c r="S347" i="47" l="1"/>
  <c r="T348" i="47"/>
  <c r="U348" i="47"/>
  <c r="R349" i="47"/>
  <c r="Q346" i="47"/>
  <c r="S348" i="47" l="1"/>
  <c r="Q347" i="47" s="1"/>
  <c r="T349" i="47"/>
  <c r="U349" i="47"/>
  <c r="R350" i="47"/>
  <c r="T350" i="47" l="1"/>
  <c r="U350" i="47"/>
  <c r="S349" i="47"/>
  <c r="R351" i="47"/>
  <c r="Q348" i="47" l="1"/>
  <c r="U351" i="47"/>
  <c r="T351" i="47"/>
  <c r="S350" i="47"/>
  <c r="R352" i="47"/>
  <c r="S351" i="47" l="1"/>
  <c r="U352" i="47"/>
  <c r="T352" i="47"/>
  <c r="Q349" i="47"/>
  <c r="R353" i="47"/>
  <c r="S352" i="47" l="1"/>
  <c r="U353" i="47"/>
  <c r="T353" i="47"/>
  <c r="R354" i="47"/>
  <c r="Q350" i="47"/>
  <c r="Q351" i="47" l="1"/>
  <c r="S353" i="47"/>
  <c r="T354" i="47"/>
  <c r="U354" i="47"/>
  <c r="R355" i="47"/>
  <c r="U355" i="47" l="1"/>
  <c r="T355" i="47"/>
  <c r="S354" i="47"/>
  <c r="Q352" i="47"/>
  <c r="R356" i="47"/>
  <c r="Q353" i="47" l="1"/>
  <c r="S355" i="47"/>
  <c r="U356" i="47"/>
  <c r="T356" i="47"/>
  <c r="R357" i="47"/>
  <c r="S356" i="47" l="1"/>
  <c r="Q355" i="47" s="1"/>
  <c r="Q354" i="47"/>
  <c r="T357" i="47"/>
  <c r="U357" i="47"/>
  <c r="R358" i="47"/>
  <c r="T358" i="47" l="1"/>
  <c r="U358" i="47"/>
  <c r="S357" i="47"/>
  <c r="R359" i="47"/>
  <c r="S358" i="47" l="1"/>
  <c r="U359" i="47"/>
  <c r="T359" i="47"/>
  <c r="Q356" i="47"/>
  <c r="R360" i="47"/>
  <c r="T360" i="47" l="1"/>
  <c r="U360" i="47"/>
  <c r="S359" i="47"/>
  <c r="Q357" i="47"/>
  <c r="R361" i="47"/>
  <c r="U361" i="47" l="1"/>
  <c r="T361" i="47"/>
  <c r="S360" i="47"/>
  <c r="Q358" i="47"/>
  <c r="R362" i="47"/>
  <c r="S361" i="47" l="1"/>
  <c r="U362" i="47"/>
  <c r="T362" i="47"/>
  <c r="Q359" i="47"/>
  <c r="R363" i="47"/>
  <c r="T363" i="47" l="1"/>
  <c r="U363" i="47"/>
  <c r="S362" i="47"/>
  <c r="R364" i="47"/>
  <c r="Q360" i="47"/>
  <c r="U364" i="47" l="1"/>
  <c r="T364" i="47"/>
  <c r="S363" i="47"/>
  <c r="R365" i="47"/>
  <c r="Q361" i="47"/>
  <c r="U365" i="47" l="1"/>
  <c r="T365" i="47"/>
  <c r="Q362" i="47"/>
  <c r="S364" i="47"/>
  <c r="R366" i="47"/>
  <c r="T366" i="47" l="1"/>
  <c r="U366" i="47"/>
  <c r="S365" i="47"/>
  <c r="Q363" i="47"/>
  <c r="R367" i="47"/>
  <c r="Q364" i="47" l="1"/>
  <c r="T367" i="47"/>
  <c r="U367" i="47"/>
  <c r="S366" i="47"/>
  <c r="R368" i="47"/>
  <c r="S367" i="47" l="1"/>
  <c r="U368" i="47"/>
  <c r="T368" i="47"/>
  <c r="R369" i="47"/>
  <c r="Q365" i="47"/>
  <c r="S368" i="47" l="1"/>
  <c r="U369" i="47"/>
  <c r="T369" i="47"/>
  <c r="Q367" i="47"/>
  <c r="Q366" i="47"/>
  <c r="B393" i="47"/>
  <c r="R370" i="47"/>
  <c r="S369" i="47" l="1"/>
  <c r="T370" i="47"/>
  <c r="U370" i="47"/>
  <c r="R371" i="47"/>
  <c r="U371" i="47" l="1"/>
  <c r="T371" i="47"/>
  <c r="S370" i="47"/>
  <c r="Q368" i="47"/>
  <c r="R372" i="47"/>
  <c r="S371" i="47" l="1"/>
  <c r="Q369" i="47"/>
  <c r="T372" i="47"/>
  <c r="U372" i="47"/>
  <c r="R373" i="47"/>
  <c r="S372" i="47" l="1"/>
  <c r="T373" i="47"/>
  <c r="U373" i="47"/>
  <c r="Q371" i="47"/>
  <c r="Q370" i="47"/>
  <c r="R374" i="47"/>
  <c r="U374" i="47" l="1"/>
  <c r="T374" i="47"/>
  <c r="S373" i="47"/>
  <c r="R375" i="47"/>
  <c r="Q372" i="47" l="1"/>
  <c r="U375" i="47"/>
  <c r="T375" i="47"/>
  <c r="S374" i="47"/>
  <c r="R376" i="47"/>
  <c r="T376" i="47" l="1"/>
  <c r="U376" i="47"/>
  <c r="S375" i="47"/>
  <c r="R377" i="47"/>
  <c r="Q373" i="47"/>
  <c r="T377" i="47" l="1"/>
  <c r="U377" i="47"/>
  <c r="Q374" i="47"/>
  <c r="S376" i="47"/>
  <c r="Q375" i="47" s="1"/>
  <c r="R378" i="47"/>
  <c r="U378" i="47" l="1"/>
  <c r="T378" i="47"/>
  <c r="S377" i="47"/>
  <c r="Q376" i="47" s="1"/>
  <c r="R379" i="47"/>
  <c r="S378" i="47" l="1"/>
  <c r="U379" i="47"/>
  <c r="T379" i="47"/>
  <c r="R380" i="47"/>
  <c r="U380" i="47" l="1"/>
  <c r="T380" i="47"/>
  <c r="S379" i="47"/>
  <c r="R381" i="47"/>
  <c r="Q377" i="47"/>
  <c r="Q378" i="47" l="1"/>
  <c r="T381" i="47"/>
  <c r="U381" i="47"/>
  <c r="S380" i="47"/>
  <c r="R382" i="47"/>
  <c r="T382" i="47" l="1"/>
  <c r="U382" i="47"/>
  <c r="S381" i="47"/>
  <c r="Q379" i="47"/>
  <c r="R383" i="47"/>
  <c r="S382" i="47" l="1"/>
  <c r="T383" i="47"/>
  <c r="U383" i="47"/>
  <c r="Q380" i="47"/>
  <c r="R384" i="47"/>
  <c r="S383" i="47" l="1"/>
  <c r="T384" i="47"/>
  <c r="U384" i="47"/>
  <c r="R385" i="47"/>
  <c r="Q382" i="47"/>
  <c r="Q381" i="47"/>
  <c r="U385" i="47" l="1"/>
  <c r="T385" i="47"/>
  <c r="S384" i="47"/>
  <c r="R386" i="47"/>
  <c r="U386" i="47" l="1"/>
  <c r="T386" i="47"/>
  <c r="S385" i="47"/>
  <c r="Q383" i="47"/>
  <c r="R387" i="47"/>
  <c r="S386" i="47" l="1"/>
  <c r="U387" i="47"/>
  <c r="T387" i="47"/>
  <c r="R388" i="47"/>
  <c r="Q384" i="47"/>
  <c r="S387" i="47" l="1"/>
  <c r="T388" i="47"/>
  <c r="U388" i="47"/>
  <c r="Q386" i="47"/>
  <c r="R389" i="47"/>
  <c r="Q385" i="47"/>
  <c r="T389" i="47" l="1"/>
  <c r="U389" i="47"/>
  <c r="S388" i="47"/>
  <c r="R390" i="47"/>
  <c r="Q387" i="47" l="1"/>
  <c r="U390" i="47"/>
  <c r="T390" i="47"/>
  <c r="S389" i="47"/>
  <c r="R391" i="47"/>
  <c r="T391" i="47" l="1"/>
  <c r="U391" i="47"/>
  <c r="S390" i="47"/>
  <c r="Q388" i="47"/>
  <c r="R392" i="47"/>
  <c r="U392" i="47" l="1"/>
  <c r="T392" i="47"/>
  <c r="S391" i="47"/>
  <c r="R393" i="47"/>
  <c r="Q389" i="47"/>
  <c r="S392" i="47" l="1"/>
  <c r="U393" i="47"/>
  <c r="T393" i="47"/>
  <c r="Q391" i="47"/>
  <c r="Q390" i="47"/>
  <c r="R394" i="47"/>
  <c r="S393" i="47" l="1"/>
  <c r="T394" i="47"/>
  <c r="U394" i="47"/>
  <c r="R395" i="47"/>
  <c r="S394" i="47" l="1"/>
  <c r="U395" i="47"/>
  <c r="T395" i="47"/>
  <c r="Q392" i="47"/>
  <c r="R396" i="47"/>
  <c r="S395" i="47" l="1"/>
  <c r="T396" i="47"/>
  <c r="U396" i="47"/>
  <c r="R397" i="47"/>
  <c r="Q393" i="47"/>
  <c r="T397" i="47" l="1"/>
  <c r="U397" i="47"/>
  <c r="S396" i="47"/>
  <c r="Q394" i="47"/>
  <c r="R398" i="47"/>
  <c r="T398" i="47" l="1"/>
  <c r="U398" i="47"/>
  <c r="S397" i="47"/>
  <c r="R399" i="47"/>
  <c r="Q395" i="47"/>
  <c r="U399" i="47" l="1"/>
  <c r="T399" i="47"/>
  <c r="S398" i="47"/>
  <c r="R400" i="47"/>
  <c r="Q396" i="47"/>
  <c r="S399" i="47" l="1"/>
  <c r="U400" i="47"/>
  <c r="T400" i="47"/>
  <c r="R401" i="47"/>
  <c r="Q397" i="47"/>
  <c r="U401" i="47" l="1"/>
  <c r="T401" i="47"/>
  <c r="S400" i="47"/>
  <c r="Q398" i="47"/>
  <c r="R402" i="47"/>
  <c r="S401" i="47" l="1"/>
  <c r="U402" i="47"/>
  <c r="T402" i="47"/>
  <c r="R403" i="47"/>
  <c r="Q399" i="47"/>
  <c r="U403" i="47" l="1"/>
  <c r="T403" i="47"/>
  <c r="S402" i="47"/>
  <c r="Q400" i="47"/>
  <c r="R404" i="47"/>
  <c r="T404" i="47" l="1"/>
  <c r="U404" i="47"/>
  <c r="Q401" i="47"/>
  <c r="S403" i="47"/>
  <c r="R405" i="47"/>
  <c r="Q402" i="47" l="1"/>
  <c r="T405" i="47"/>
  <c r="U405" i="47"/>
  <c r="S404" i="47"/>
  <c r="R406" i="47"/>
  <c r="Q403" i="47" l="1"/>
  <c r="U406" i="47"/>
  <c r="T406" i="47"/>
  <c r="S405" i="47"/>
  <c r="R407" i="47"/>
  <c r="U407" i="47" l="1"/>
  <c r="T407" i="47"/>
  <c r="S406" i="47"/>
  <c r="R408" i="47"/>
  <c r="Q404" i="47"/>
  <c r="Q405" i="47" l="1"/>
  <c r="S407" i="47"/>
  <c r="U408" i="47"/>
  <c r="T408" i="47"/>
  <c r="R409" i="47"/>
  <c r="S408" i="47" l="1"/>
  <c r="U409" i="47"/>
  <c r="T409" i="47"/>
  <c r="Q407" i="47"/>
  <c r="Q406" i="47"/>
  <c r="R410" i="47"/>
  <c r="U410" i="47" l="1"/>
  <c r="T410" i="47"/>
  <c r="S409" i="47"/>
  <c r="Q408" i="47" s="1"/>
  <c r="R411" i="47"/>
  <c r="S410" i="47" l="1"/>
  <c r="U411" i="47"/>
  <c r="T411" i="47"/>
  <c r="R412" i="47"/>
  <c r="Q409" i="47" l="1"/>
  <c r="U412" i="47"/>
  <c r="T412" i="47"/>
  <c r="S411" i="47"/>
  <c r="R413" i="47"/>
  <c r="Q410" i="47" l="1"/>
  <c r="T413" i="47"/>
  <c r="U413" i="47"/>
  <c r="S412" i="47"/>
  <c r="Q411" i="47" s="1"/>
  <c r="R414" i="47"/>
  <c r="T414" i="47" l="1"/>
  <c r="U414" i="47"/>
  <c r="S413" i="47"/>
  <c r="R415" i="47"/>
  <c r="S414" i="47" l="1"/>
  <c r="T415" i="47"/>
  <c r="U415" i="47"/>
  <c r="R416" i="47"/>
  <c r="Q412" i="47"/>
  <c r="Q413" i="47"/>
  <c r="S415" i="47" l="1"/>
  <c r="U416" i="47"/>
  <c r="T416" i="47"/>
  <c r="R417" i="47"/>
  <c r="Q414" i="47"/>
  <c r="S416" i="47" l="1"/>
  <c r="Q415" i="47" s="1"/>
  <c r="U417" i="47"/>
  <c r="T417" i="47"/>
  <c r="R418" i="47"/>
  <c r="U418" i="47" l="1"/>
  <c r="T418" i="47"/>
  <c r="S417" i="47"/>
  <c r="R419" i="47"/>
  <c r="S418" i="47" l="1"/>
  <c r="Q416" i="47"/>
  <c r="U419" i="47"/>
  <c r="T419" i="47"/>
  <c r="R420" i="47"/>
  <c r="S419" i="47" l="1"/>
  <c r="U420" i="47"/>
  <c r="T420" i="47"/>
  <c r="Q417" i="47"/>
  <c r="R421" i="47"/>
  <c r="U421" i="47" l="1"/>
  <c r="T421" i="47"/>
  <c r="S420" i="47"/>
  <c r="Q418" i="47"/>
  <c r="R422" i="47"/>
  <c r="Q419" i="47" l="1"/>
  <c r="T422" i="47"/>
  <c r="U422" i="47"/>
  <c r="S421" i="47"/>
  <c r="R423" i="47"/>
  <c r="Q420" i="47" l="1"/>
  <c r="U423" i="47"/>
  <c r="T423" i="47"/>
  <c r="S422" i="47"/>
  <c r="R424" i="47"/>
  <c r="S423" i="47" l="1"/>
  <c r="U424" i="47"/>
  <c r="T424" i="47"/>
  <c r="Q421" i="47"/>
  <c r="R425" i="47"/>
  <c r="U425" i="47" l="1"/>
  <c r="T425" i="47"/>
  <c r="S424" i="47"/>
  <c r="R426" i="47"/>
  <c r="Q422" i="47"/>
  <c r="S425" i="47" l="1"/>
  <c r="Q423" i="47"/>
  <c r="U426" i="47"/>
  <c r="T426" i="47"/>
  <c r="Q424" i="47"/>
  <c r="R427" i="47"/>
  <c r="S426" i="47" l="1"/>
  <c r="U427" i="47"/>
  <c r="T427" i="47"/>
  <c r="R428" i="47"/>
  <c r="Q425" i="47" l="1"/>
  <c r="T428" i="47"/>
  <c r="U428" i="47"/>
  <c r="S427" i="47"/>
  <c r="R429" i="47"/>
  <c r="S428" i="47" l="1"/>
  <c r="T429" i="47"/>
  <c r="U429" i="47"/>
  <c r="Q426" i="47"/>
  <c r="R430" i="47"/>
  <c r="U430" i="47" l="1"/>
  <c r="T430" i="47"/>
  <c r="S429" i="47"/>
  <c r="R431" i="47"/>
  <c r="Q427" i="47"/>
  <c r="S430" i="47" l="1"/>
  <c r="U431" i="47"/>
  <c r="T431" i="47"/>
  <c r="Q429" i="47"/>
  <c r="R432" i="47"/>
  <c r="Q428" i="47"/>
  <c r="S431" i="47" l="1"/>
  <c r="T432" i="47"/>
  <c r="U432" i="47"/>
  <c r="R433" i="47"/>
  <c r="T433" i="47" l="1"/>
  <c r="U433" i="47"/>
  <c r="S432" i="47"/>
  <c r="Q430" i="47"/>
  <c r="R434" i="47"/>
  <c r="S433" i="47" l="1"/>
  <c r="T434" i="47"/>
  <c r="U434" i="47"/>
  <c r="R435" i="47"/>
  <c r="Q432" i="47"/>
  <c r="Q431" i="47"/>
  <c r="U435" i="47" l="1"/>
  <c r="T435" i="47"/>
  <c r="S434" i="47"/>
  <c r="R436" i="47"/>
  <c r="S435" i="47" l="1"/>
  <c r="T436" i="47"/>
  <c r="U436" i="47"/>
  <c r="Q433" i="47"/>
  <c r="R437" i="47"/>
  <c r="T437" i="47" l="1"/>
  <c r="U437" i="47"/>
  <c r="S436" i="47"/>
  <c r="R438" i="47"/>
  <c r="Q434" i="47"/>
  <c r="Q435" i="47" l="1"/>
  <c r="T438" i="47"/>
  <c r="U438" i="47"/>
  <c r="S437" i="47"/>
  <c r="R439" i="47"/>
  <c r="S438" i="47" l="1"/>
  <c r="Q436" i="47"/>
  <c r="U439" i="47"/>
  <c r="T439" i="47"/>
  <c r="Q437" i="47"/>
  <c r="R440" i="47"/>
  <c r="S439" i="47" l="1"/>
  <c r="T440" i="47"/>
  <c r="U440" i="47"/>
  <c r="R441" i="47"/>
  <c r="Q438" i="47" l="1"/>
  <c r="U441" i="47"/>
  <c r="T441" i="47"/>
  <c r="S440" i="47"/>
  <c r="R442" i="47"/>
  <c r="S441" i="47" l="1"/>
  <c r="U442" i="47"/>
  <c r="T442" i="47"/>
  <c r="Q439" i="47"/>
  <c r="R443" i="47"/>
  <c r="U443" i="47" l="1"/>
  <c r="T443" i="47"/>
  <c r="S442" i="47"/>
  <c r="R444" i="47"/>
  <c r="Q440" i="47"/>
  <c r="Q441" i="47" l="1"/>
  <c r="U444" i="47"/>
  <c r="T444" i="47"/>
  <c r="S443" i="47"/>
  <c r="R445" i="47"/>
  <c r="S444" i="47" l="1"/>
  <c r="T445" i="47"/>
  <c r="U445" i="47"/>
  <c r="R446" i="47"/>
  <c r="Q442" i="47"/>
  <c r="U446" i="47" l="1"/>
  <c r="T446" i="47"/>
  <c r="S445" i="47"/>
  <c r="Q443" i="47"/>
  <c r="R447" i="47"/>
  <c r="S446" i="47" l="1"/>
  <c r="U447" i="47"/>
  <c r="T447" i="47"/>
  <c r="R448" i="47"/>
  <c r="Q444" i="47"/>
  <c r="Q445" i="47" l="1"/>
  <c r="S447" i="47"/>
  <c r="U448" i="47"/>
  <c r="T448" i="47"/>
  <c r="R449" i="47"/>
  <c r="Q446" i="47" l="1"/>
  <c r="S448" i="47"/>
  <c r="T449" i="47"/>
  <c r="U449" i="47"/>
  <c r="R450" i="47"/>
  <c r="T450" i="47" l="1"/>
  <c r="U450" i="47"/>
  <c r="S449" i="47"/>
  <c r="R451" i="47"/>
  <c r="Q447" i="47"/>
  <c r="Q448" i="47" l="1"/>
  <c r="U451" i="47"/>
  <c r="T451" i="47"/>
  <c r="S450" i="47"/>
  <c r="R452" i="47"/>
  <c r="U452" i="47" l="1"/>
  <c r="T452" i="47"/>
  <c r="S451" i="47"/>
  <c r="R453" i="47"/>
  <c r="Q449" i="47"/>
  <c r="S452" i="47" l="1"/>
  <c r="Q450" i="47"/>
  <c r="T453" i="47"/>
  <c r="U453" i="47"/>
  <c r="R454" i="47"/>
  <c r="U454" i="47" l="1"/>
  <c r="T454" i="47"/>
  <c r="S453" i="47"/>
  <c r="Q451" i="47"/>
  <c r="R455" i="47"/>
  <c r="S454" i="47" l="1"/>
  <c r="U455" i="47"/>
  <c r="T455" i="47"/>
  <c r="Q452" i="47"/>
  <c r="R456" i="47"/>
  <c r="S455" i="47" l="1"/>
  <c r="U456" i="47"/>
  <c r="T456" i="47"/>
  <c r="R457" i="47"/>
  <c r="Q454" i="47"/>
  <c r="Q453" i="47"/>
  <c r="U457" i="47" l="1"/>
  <c r="T457" i="47"/>
  <c r="S456" i="47"/>
  <c r="Q455" i="47" s="1"/>
  <c r="R458" i="47"/>
  <c r="S457" i="47" l="1"/>
  <c r="T458" i="47"/>
  <c r="U458" i="47"/>
  <c r="R459" i="47"/>
  <c r="S458" i="47" l="1"/>
  <c r="T459" i="47"/>
  <c r="U459" i="47"/>
  <c r="Q456" i="47"/>
  <c r="R460" i="47"/>
  <c r="Q457" i="47" l="1"/>
  <c r="U460" i="47"/>
  <c r="T460" i="47"/>
  <c r="S459" i="47"/>
  <c r="R461" i="47"/>
  <c r="U461" i="47" l="1"/>
  <c r="T461" i="47"/>
  <c r="S460" i="47"/>
  <c r="Q458" i="47"/>
  <c r="R462" i="47"/>
  <c r="U462" i="47" l="1"/>
  <c r="T462" i="47"/>
  <c r="S461" i="47"/>
  <c r="R463" i="47"/>
  <c r="Q459" i="47"/>
  <c r="T463" i="47" l="1"/>
  <c r="U463" i="47"/>
  <c r="S462" i="47"/>
  <c r="Q460" i="47"/>
  <c r="R464" i="47"/>
  <c r="T464" i="47" l="1"/>
  <c r="U464" i="47"/>
  <c r="Q461" i="47"/>
  <c r="S463" i="47"/>
  <c r="R465" i="47"/>
  <c r="U465" i="47" l="1"/>
  <c r="T465" i="47"/>
  <c r="S464" i="47"/>
  <c r="Q462" i="47"/>
  <c r="R466" i="47"/>
  <c r="U466" i="47" l="1"/>
  <c r="T466" i="47"/>
  <c r="S465" i="47"/>
  <c r="Q463" i="47"/>
  <c r="R467" i="47"/>
  <c r="S466" i="47" l="1"/>
  <c r="T467" i="47"/>
  <c r="U467" i="47"/>
  <c r="Q465" i="47"/>
  <c r="Q464" i="47"/>
  <c r="R468" i="47"/>
  <c r="U468" i="47" l="1"/>
  <c r="T468" i="47"/>
  <c r="S467" i="47"/>
  <c r="R469" i="47"/>
  <c r="S468" i="47" l="1"/>
  <c r="U469" i="47"/>
  <c r="T469" i="47"/>
  <c r="Q467" i="47"/>
  <c r="Q466" i="47"/>
  <c r="R470" i="47"/>
  <c r="U470" i="47" l="1"/>
  <c r="T470" i="47"/>
  <c r="S469" i="47"/>
  <c r="Q468" i="47" s="1"/>
  <c r="R471" i="47"/>
  <c r="U471" i="47" l="1"/>
  <c r="T471" i="47"/>
  <c r="S470" i="47"/>
  <c r="R472" i="47"/>
  <c r="Q469" i="47" l="1"/>
  <c r="T472" i="47"/>
  <c r="U472" i="47"/>
  <c r="S471" i="47"/>
  <c r="R473" i="47"/>
  <c r="T473" i="47" l="1"/>
  <c r="U473" i="47"/>
  <c r="S472" i="47"/>
  <c r="Q470" i="47"/>
  <c r="R474" i="47"/>
  <c r="S473" i="47" l="1"/>
  <c r="Q471" i="47"/>
  <c r="T474" i="47"/>
  <c r="U474" i="47"/>
  <c r="R475" i="47"/>
  <c r="Q472" i="47"/>
  <c r="S474" i="47" l="1"/>
  <c r="U475" i="47"/>
  <c r="T475" i="47"/>
  <c r="R476" i="47"/>
  <c r="U476" i="47" l="1"/>
  <c r="T476" i="47"/>
  <c r="S475" i="47"/>
  <c r="Q473" i="47"/>
  <c r="R477" i="47"/>
  <c r="Q474" i="47" l="1"/>
  <c r="T477" i="47"/>
  <c r="U477" i="47"/>
  <c r="S476" i="47"/>
  <c r="R478" i="47"/>
  <c r="S477" i="47" l="1"/>
  <c r="T478" i="47"/>
  <c r="U478" i="47"/>
  <c r="Q475" i="47"/>
  <c r="R479" i="47"/>
  <c r="Q476" i="47" l="1"/>
  <c r="S478" i="47"/>
  <c r="T479" i="47"/>
  <c r="U479" i="47"/>
  <c r="R480" i="47"/>
  <c r="S479" i="47" l="1"/>
  <c r="U480" i="47"/>
  <c r="T480" i="47"/>
  <c r="Q477" i="47"/>
  <c r="R481" i="47"/>
  <c r="Q478" i="47"/>
  <c r="S480" i="47" l="1"/>
  <c r="T481" i="47"/>
  <c r="U481" i="47"/>
  <c r="R482" i="47"/>
  <c r="S481" i="47" l="1"/>
  <c r="T482" i="47"/>
  <c r="U482" i="47"/>
  <c r="Q480" i="47"/>
  <c r="R483" i="47"/>
  <c r="Q479" i="47"/>
  <c r="T483" i="47" l="1"/>
  <c r="U483" i="47"/>
  <c r="S482" i="47"/>
  <c r="R484" i="47"/>
  <c r="S483" i="47" l="1"/>
  <c r="Q481" i="47"/>
  <c r="T484" i="47"/>
  <c r="U484" i="47"/>
  <c r="R485" i="47"/>
  <c r="Q482" i="47"/>
  <c r="S484" i="47" l="1"/>
  <c r="Q483" i="47" s="1"/>
  <c r="T485" i="47"/>
  <c r="U485" i="47"/>
  <c r="R486" i="47"/>
  <c r="S485" i="47" l="1"/>
  <c r="T486" i="47"/>
  <c r="U486" i="47"/>
  <c r="R487" i="47"/>
  <c r="Q484" i="47"/>
  <c r="S486" i="47" l="1"/>
  <c r="T487" i="47"/>
  <c r="U487" i="47"/>
  <c r="R488" i="47"/>
  <c r="S487" i="47" l="1"/>
  <c r="T488" i="47"/>
  <c r="U488" i="47"/>
  <c r="Q485" i="47"/>
  <c r="R489" i="47"/>
  <c r="U489" i="47" l="1"/>
  <c r="T489" i="47"/>
  <c r="S488" i="47"/>
  <c r="Q487" i="47" s="1"/>
  <c r="R490" i="47"/>
  <c r="Q486" i="47"/>
  <c r="U490" i="47" l="1"/>
  <c r="T490" i="47"/>
  <c r="S489" i="47"/>
  <c r="R491" i="47"/>
  <c r="S490" i="47" l="1"/>
  <c r="U491" i="47"/>
  <c r="T491" i="47"/>
  <c r="Q489" i="47"/>
  <c r="Q488" i="47"/>
  <c r="R492" i="47"/>
  <c r="T492" i="47" l="1"/>
  <c r="U492" i="47"/>
  <c r="S491" i="47"/>
  <c r="R493" i="47"/>
  <c r="Q490" i="47" l="1"/>
  <c r="S492" i="47"/>
  <c r="U493" i="47"/>
  <c r="T493" i="47"/>
  <c r="R494" i="47"/>
  <c r="S493" i="47" l="1"/>
  <c r="Q491" i="47"/>
  <c r="U494" i="47"/>
  <c r="T494" i="47"/>
  <c r="R495" i="47"/>
  <c r="U495" i="47" l="1"/>
  <c r="T495" i="47"/>
  <c r="S494" i="47"/>
  <c r="R496" i="47"/>
  <c r="Q492" i="47"/>
  <c r="Q493" i="47" l="1"/>
  <c r="S495" i="47"/>
  <c r="T496" i="47"/>
  <c r="U496" i="47"/>
  <c r="R497" i="47"/>
  <c r="Q494" i="47" l="1"/>
  <c r="U497" i="47"/>
  <c r="T497" i="47"/>
  <c r="S496" i="47"/>
  <c r="R498" i="47"/>
  <c r="S497" i="47" l="1"/>
  <c r="T498" i="47"/>
  <c r="U498" i="47"/>
  <c r="R499" i="47"/>
  <c r="Q495" i="47"/>
  <c r="Q496" i="47" l="1"/>
  <c r="T499" i="47"/>
  <c r="U499" i="47"/>
  <c r="S498" i="47"/>
  <c r="R500" i="47"/>
  <c r="S499" i="47" l="1"/>
  <c r="U500" i="47"/>
  <c r="T500" i="47"/>
  <c r="Q497" i="47"/>
  <c r="R501" i="47"/>
  <c r="U501" i="47" l="1"/>
  <c r="T501" i="47"/>
  <c r="S500" i="47"/>
  <c r="R502" i="47"/>
  <c r="Q498" i="47"/>
  <c r="S501" i="47" l="1"/>
  <c r="Q499" i="47"/>
  <c r="T502" i="47"/>
  <c r="U502" i="47"/>
  <c r="R503" i="47"/>
  <c r="Q500" i="47"/>
  <c r="S502" i="47" l="1"/>
  <c r="U503" i="47"/>
  <c r="T503" i="47"/>
  <c r="R504" i="47"/>
  <c r="S503" i="47" l="1"/>
  <c r="T504" i="47"/>
  <c r="U504" i="47"/>
  <c r="R505" i="47"/>
  <c r="Q501" i="47"/>
  <c r="S504" i="47" l="1"/>
  <c r="U505" i="47"/>
  <c r="T505" i="47"/>
  <c r="Q503" i="47"/>
  <c r="R506" i="47"/>
  <c r="Q502" i="47"/>
  <c r="U506" i="47" l="1"/>
  <c r="T506" i="47"/>
  <c r="S505" i="47"/>
  <c r="Q504" i="47" s="1"/>
  <c r="R507" i="47"/>
  <c r="T507" i="47" l="1"/>
  <c r="U507" i="47"/>
  <c r="S506" i="47"/>
  <c r="Q505" i="47" s="1"/>
  <c r="R508" i="47"/>
  <c r="U508" i="47" l="1"/>
  <c r="T508" i="47"/>
  <c r="S507" i="47"/>
  <c r="R509" i="47"/>
  <c r="U509" i="47" l="1"/>
  <c r="T509" i="47"/>
  <c r="S508" i="47"/>
  <c r="Q506" i="47"/>
  <c r="R510" i="47"/>
  <c r="T510" i="47" l="1"/>
  <c r="U510" i="47"/>
  <c r="Q507" i="47"/>
  <c r="S509" i="47"/>
  <c r="R511" i="47"/>
  <c r="S510" i="47" l="1"/>
  <c r="T511" i="47"/>
  <c r="U511" i="47"/>
  <c r="Q508" i="47"/>
  <c r="R512" i="47"/>
  <c r="S511" i="47" l="1"/>
  <c r="U512" i="47"/>
  <c r="T512" i="47"/>
  <c r="Q509" i="47"/>
  <c r="Q510" i="47"/>
  <c r="R513" i="47"/>
  <c r="T513" i="47" l="1"/>
  <c r="U513" i="47"/>
  <c r="S512" i="47"/>
  <c r="R514" i="47"/>
  <c r="U514" i="47" l="1"/>
  <c r="T514" i="47"/>
  <c r="Q511" i="47"/>
  <c r="S513" i="47"/>
  <c r="R515" i="47"/>
  <c r="S514" i="47" l="1"/>
  <c r="Q512" i="47"/>
  <c r="U515" i="47"/>
  <c r="T515" i="47"/>
  <c r="Q513" i="47"/>
  <c r="R516" i="47"/>
  <c r="T516" i="47" l="1"/>
  <c r="U516" i="47"/>
  <c r="S515" i="47"/>
  <c r="R517" i="47"/>
  <c r="Q514" i="47" l="1"/>
  <c r="S516" i="47"/>
  <c r="Q515" i="47" s="1"/>
  <c r="U517" i="47"/>
  <c r="T517" i="47"/>
  <c r="R518" i="47"/>
  <c r="S517" i="47" l="1"/>
  <c r="Q516" i="47" s="1"/>
  <c r="T518" i="47"/>
  <c r="U518" i="47"/>
  <c r="R519" i="47"/>
  <c r="S518" i="47" l="1"/>
  <c r="T519" i="47"/>
  <c r="U519" i="47"/>
  <c r="R520" i="47"/>
  <c r="S519" i="47" l="1"/>
  <c r="U520" i="47"/>
  <c r="T520" i="47"/>
  <c r="Q517" i="47"/>
  <c r="R521" i="47"/>
  <c r="S520" i="47" l="1"/>
  <c r="T521" i="47"/>
  <c r="U521" i="47"/>
  <c r="Q518" i="47"/>
  <c r="R522" i="47"/>
  <c r="Q519" i="47" l="1"/>
  <c r="S521" i="47"/>
  <c r="Q520" i="47" s="1"/>
  <c r="U522" i="47"/>
  <c r="T522" i="47"/>
  <c r="R523" i="47"/>
  <c r="U523" i="47" l="1"/>
  <c r="T523" i="47"/>
  <c r="S522" i="47"/>
  <c r="R524" i="47"/>
  <c r="T524" i="47" l="1"/>
  <c r="U524" i="47"/>
  <c r="S523" i="47"/>
  <c r="R525" i="47"/>
  <c r="Q521" i="47"/>
  <c r="Q522" i="47" l="1"/>
  <c r="S524" i="47"/>
  <c r="T525" i="47"/>
  <c r="U525" i="47"/>
  <c r="R526" i="47"/>
  <c r="Q523" i="47" l="1"/>
  <c r="U526" i="47"/>
  <c r="T526" i="47"/>
  <c r="S525" i="47"/>
  <c r="R527" i="47"/>
  <c r="U527" i="47" l="1"/>
  <c r="T527" i="47"/>
  <c r="Q524" i="47"/>
  <c r="S526" i="47"/>
  <c r="R528" i="47"/>
  <c r="S527" i="47" l="1"/>
  <c r="T528" i="47"/>
  <c r="U528" i="47"/>
  <c r="Q525" i="47"/>
  <c r="R529" i="47"/>
  <c r="T529" i="47" l="1"/>
  <c r="U529" i="47"/>
  <c r="S528" i="47"/>
  <c r="Q526" i="47"/>
  <c r="R530" i="47"/>
  <c r="S529" i="47" l="1"/>
  <c r="T530" i="47"/>
  <c r="U530" i="47"/>
  <c r="Q527" i="47"/>
  <c r="R531" i="47"/>
  <c r="T531" i="47" l="1"/>
  <c r="U531" i="47"/>
  <c r="S530" i="47"/>
  <c r="R532" i="47"/>
  <c r="Q528" i="47"/>
  <c r="S531" i="47" l="1"/>
  <c r="T532" i="47"/>
  <c r="U532" i="47"/>
  <c r="Q529" i="47"/>
  <c r="R533" i="47"/>
  <c r="T533" i="47" l="1"/>
  <c r="U533" i="47"/>
  <c r="S532" i="47"/>
  <c r="R534" i="47"/>
  <c r="Q530" i="47"/>
  <c r="S533" i="47" l="1"/>
  <c r="U534" i="47"/>
  <c r="T534" i="47"/>
  <c r="Q531" i="47"/>
  <c r="R535" i="47"/>
  <c r="S534" i="47" l="1"/>
  <c r="U535" i="47"/>
  <c r="T535" i="47"/>
  <c r="R536" i="47"/>
  <c r="Q533" i="47"/>
  <c r="Q532" i="47"/>
  <c r="T536" i="47" l="1"/>
  <c r="U536" i="47"/>
  <c r="S535" i="47"/>
  <c r="R537" i="47"/>
  <c r="S536" i="47" l="1"/>
  <c r="T537" i="47"/>
  <c r="U537" i="47"/>
  <c r="R538" i="47"/>
  <c r="Q534" i="47"/>
  <c r="S537" i="47" l="1"/>
  <c r="U538" i="47"/>
  <c r="T538" i="47"/>
  <c r="Q536" i="47"/>
  <c r="Q535" i="47"/>
  <c r="R539" i="47"/>
  <c r="U539" i="47" l="1"/>
  <c r="T539" i="47"/>
  <c r="S538" i="47"/>
  <c r="Q537" i="47" s="1"/>
  <c r="R540" i="47"/>
  <c r="S539" i="47" l="1"/>
  <c r="U540" i="47"/>
  <c r="T540" i="47"/>
  <c r="R541" i="47"/>
  <c r="Q538" i="47" l="1"/>
  <c r="S540" i="47"/>
  <c r="T541" i="47"/>
  <c r="U541" i="47"/>
  <c r="R542" i="47"/>
  <c r="Q539" i="47" l="1"/>
  <c r="T542" i="47"/>
  <c r="U542" i="47"/>
  <c r="S541" i="47"/>
  <c r="R543" i="47"/>
  <c r="S542" i="47" l="1"/>
  <c r="U543" i="47"/>
  <c r="T543" i="47"/>
  <c r="R544" i="47"/>
  <c r="Q541" i="47"/>
  <c r="Q540" i="47"/>
  <c r="S543" i="47" l="1"/>
  <c r="T544" i="47"/>
  <c r="U544" i="47"/>
  <c r="R545" i="47"/>
  <c r="Q542" i="47"/>
  <c r="U545" i="47" l="1"/>
  <c r="T545" i="47"/>
  <c r="S544" i="47"/>
  <c r="R546" i="47"/>
  <c r="U546" i="47" l="1"/>
  <c r="T546" i="47"/>
  <c r="S545" i="47"/>
  <c r="Q543" i="47"/>
  <c r="R547" i="47"/>
  <c r="S546" i="47" l="1"/>
  <c r="Q544" i="47"/>
  <c r="U547" i="47"/>
  <c r="T547" i="47"/>
  <c r="R548" i="47"/>
  <c r="U548" i="47" l="1"/>
  <c r="T548" i="47"/>
  <c r="S547" i="47"/>
  <c r="R549" i="47"/>
  <c r="Q545" i="47"/>
  <c r="T549" i="47" l="1"/>
  <c r="U549" i="47"/>
  <c r="S548" i="47"/>
  <c r="Q546" i="47"/>
  <c r="R550" i="47"/>
  <c r="S549" i="47" l="1"/>
  <c r="T550" i="47"/>
  <c r="U550" i="47"/>
  <c r="R551" i="47"/>
  <c r="Q547" i="47"/>
  <c r="Q548" i="47" l="1"/>
  <c r="S550" i="47"/>
  <c r="T551" i="47"/>
  <c r="U551" i="47"/>
  <c r="R552" i="47"/>
  <c r="U552" i="47" l="1"/>
  <c r="T552" i="47"/>
  <c r="S551" i="47"/>
  <c r="Q549" i="47"/>
  <c r="R553" i="47"/>
  <c r="S552" i="47" l="1"/>
  <c r="Q551" i="47" s="1"/>
  <c r="T553" i="47"/>
  <c r="U553" i="47"/>
  <c r="R554" i="47"/>
  <c r="Q550" i="47"/>
  <c r="S553" i="47" l="1"/>
  <c r="T554" i="47"/>
  <c r="U554" i="47"/>
  <c r="R555" i="47"/>
  <c r="Q552" i="47"/>
  <c r="U555" i="47" l="1"/>
  <c r="T555" i="47"/>
  <c r="S554" i="47"/>
  <c r="R556" i="47"/>
  <c r="S555" i="47" l="1"/>
  <c r="U556" i="47"/>
  <c r="T556" i="47"/>
  <c r="R557" i="47"/>
  <c r="Q553" i="47"/>
  <c r="Q554" i="47"/>
  <c r="U557" i="47" l="1"/>
  <c r="T557" i="47"/>
  <c r="S556" i="47"/>
  <c r="Q555" i="47" s="1"/>
  <c r="R558" i="47"/>
  <c r="S557" i="47" l="1"/>
  <c r="Q556" i="47" s="1"/>
  <c r="T558" i="47"/>
  <c r="U558" i="47"/>
  <c r="R559" i="47"/>
  <c r="S558" i="47" l="1"/>
  <c r="T559" i="47"/>
  <c r="U559" i="47"/>
  <c r="R560" i="47"/>
  <c r="Q557" i="47"/>
  <c r="S559" i="47" l="1"/>
  <c r="U560" i="47"/>
  <c r="T560" i="47"/>
  <c r="R561" i="47"/>
  <c r="S560" i="47" l="1"/>
  <c r="T561" i="47"/>
  <c r="U561" i="47"/>
  <c r="Q559" i="47"/>
  <c r="Q558" i="47"/>
  <c r="R562" i="47"/>
  <c r="T562" i="47" l="1"/>
  <c r="U562" i="47"/>
  <c r="S561" i="47"/>
  <c r="R563" i="47"/>
  <c r="S562" i="47" l="1"/>
  <c r="Q561" i="47" s="1"/>
  <c r="U563" i="47"/>
  <c r="T563" i="47"/>
  <c r="Q560" i="47"/>
  <c r="R564" i="47"/>
  <c r="S563" i="47" l="1"/>
  <c r="U564" i="47"/>
  <c r="T564" i="47"/>
  <c r="R565" i="47"/>
  <c r="S564" i="47" l="1"/>
  <c r="T565" i="47"/>
  <c r="U565" i="47"/>
  <c r="R566" i="47"/>
  <c r="Q562" i="47"/>
  <c r="S565" i="47" l="1"/>
  <c r="Q564" i="47" s="1"/>
  <c r="T566" i="47"/>
  <c r="U566" i="47"/>
  <c r="Q563" i="47"/>
  <c r="R567" i="47"/>
  <c r="U567" i="47" l="1"/>
  <c r="T567" i="47"/>
  <c r="S566" i="47"/>
  <c r="Q565" i="47" s="1"/>
  <c r="R568" i="47"/>
  <c r="S567" i="47" l="1"/>
  <c r="T568" i="47"/>
  <c r="U568" i="47"/>
  <c r="R569" i="47"/>
  <c r="S568" i="47" l="1"/>
  <c r="Q567" i="47" s="1"/>
  <c r="T569" i="47"/>
  <c r="U569" i="47"/>
  <c r="Q566" i="47"/>
  <c r="R570" i="47"/>
  <c r="T570" i="47" l="1"/>
  <c r="U570" i="47"/>
  <c r="S569" i="47"/>
  <c r="R571" i="47"/>
  <c r="Q568" i="47" l="1"/>
  <c r="U571" i="47"/>
  <c r="T571" i="47"/>
  <c r="S570" i="47"/>
  <c r="Q569" i="47" s="1"/>
  <c r="R572" i="47"/>
  <c r="T572" i="47" l="1"/>
  <c r="U572" i="47"/>
  <c r="S571" i="47"/>
  <c r="R573" i="47"/>
  <c r="U573" i="47" l="1"/>
  <c r="T573" i="47"/>
  <c r="S572" i="47"/>
  <c r="Q571" i="47" s="1"/>
  <c r="Q570" i="47"/>
  <c r="R574" i="47"/>
  <c r="T574" i="47" l="1"/>
  <c r="U574" i="47"/>
  <c r="S573" i="47"/>
  <c r="R575" i="47"/>
  <c r="S574" i="47" l="1"/>
  <c r="U575" i="47"/>
  <c r="T575" i="47"/>
  <c r="Q572" i="47"/>
  <c r="R576" i="47"/>
  <c r="S575" i="47" l="1"/>
  <c r="T576" i="47"/>
  <c r="U576" i="47"/>
  <c r="R577" i="47"/>
  <c r="Q574" i="47"/>
  <c r="Q573" i="47"/>
  <c r="S576" i="47" l="1"/>
  <c r="T577" i="47"/>
  <c r="U577" i="47"/>
  <c r="R578" i="47"/>
  <c r="U578" i="47" l="1"/>
  <c r="T578" i="47"/>
  <c r="S577" i="47"/>
  <c r="Q575" i="47"/>
  <c r="R579" i="47"/>
  <c r="S578" i="47" l="1"/>
  <c r="U579" i="47"/>
  <c r="T579" i="47"/>
  <c r="Q576" i="47"/>
  <c r="R580" i="47"/>
  <c r="T580" i="47" l="1"/>
  <c r="U580" i="47"/>
  <c r="S579" i="47"/>
  <c r="Q577" i="47"/>
  <c r="R581" i="47"/>
  <c r="Q578" i="47" l="1"/>
  <c r="S580" i="47"/>
  <c r="T581" i="47"/>
  <c r="U581" i="47"/>
  <c r="R582" i="47"/>
  <c r="U582" i="47" l="1"/>
  <c r="T582" i="47"/>
  <c r="S581" i="47"/>
  <c r="Q579" i="47"/>
  <c r="R583" i="47"/>
  <c r="U583" i="47" l="1"/>
  <c r="T583" i="47"/>
  <c r="S582" i="47"/>
  <c r="R584" i="47"/>
  <c r="Q580" i="47"/>
  <c r="U584" i="47" l="1"/>
  <c r="T584" i="47"/>
  <c r="Q581" i="47"/>
  <c r="S583" i="47"/>
  <c r="Q582" i="47" s="1"/>
  <c r="R585" i="47"/>
  <c r="T585" i="47" l="1"/>
  <c r="U585" i="47"/>
  <c r="S584" i="47"/>
  <c r="R586" i="47"/>
  <c r="S585" i="47" l="1"/>
  <c r="Q583" i="47"/>
  <c r="U586" i="47"/>
  <c r="T586" i="47"/>
  <c r="R587" i="47"/>
  <c r="U587" i="47" l="1"/>
  <c r="T587" i="47"/>
  <c r="S586" i="47"/>
  <c r="Q584" i="47"/>
  <c r="R588" i="47"/>
  <c r="Q585" i="47" l="1"/>
  <c r="T588" i="47"/>
  <c r="U588" i="47"/>
  <c r="S587" i="47"/>
  <c r="R589" i="47"/>
  <c r="S588" i="47" l="1"/>
  <c r="Q586" i="47"/>
  <c r="U589" i="47"/>
  <c r="T589" i="47"/>
  <c r="Q587" i="47"/>
  <c r="R590" i="47"/>
  <c r="S589" i="47" l="1"/>
  <c r="T590" i="47"/>
  <c r="U590" i="47"/>
  <c r="R591" i="47"/>
  <c r="T591" i="47" l="1"/>
  <c r="U591" i="47"/>
  <c r="S590" i="47"/>
  <c r="R592" i="47"/>
  <c r="Q588" i="47"/>
  <c r="Q589" i="47" l="1"/>
  <c r="T592" i="47"/>
  <c r="U592" i="47"/>
  <c r="S591" i="47"/>
  <c r="R593" i="47"/>
  <c r="Q590" i="47" l="1"/>
  <c r="S592" i="47"/>
  <c r="U593" i="47"/>
  <c r="T593" i="47"/>
  <c r="R594" i="47"/>
  <c r="S593" i="47" l="1"/>
  <c r="T594" i="47"/>
  <c r="U594" i="47"/>
  <c r="R595" i="47"/>
  <c r="Q591" i="47"/>
  <c r="U595" i="47" l="1"/>
  <c r="T595" i="47"/>
  <c r="S594" i="47"/>
  <c r="Q592" i="47"/>
  <c r="R596" i="47"/>
  <c r="T596" i="47" l="1"/>
  <c r="U596" i="47"/>
  <c r="S595" i="47"/>
  <c r="Q594" i="47" s="1"/>
  <c r="Q593" i="47"/>
  <c r="R597" i="47"/>
  <c r="U597" i="47" l="1"/>
  <c r="T597" i="47"/>
  <c r="S596" i="47"/>
  <c r="R598" i="47"/>
  <c r="S597" i="47" l="1"/>
  <c r="T598" i="47"/>
  <c r="U598" i="47"/>
  <c r="Q596" i="47"/>
  <c r="Q595" i="47"/>
  <c r="R599" i="47"/>
  <c r="U599" i="47" l="1"/>
  <c r="T599" i="47"/>
  <c r="S598" i="47"/>
  <c r="R600" i="47"/>
  <c r="T600" i="47" l="1"/>
  <c r="U600" i="47"/>
  <c r="Q597" i="47"/>
  <c r="S599" i="47"/>
  <c r="R601" i="47"/>
  <c r="S600" i="47" l="1"/>
  <c r="Q598" i="47"/>
  <c r="T601" i="47"/>
  <c r="U601" i="47"/>
  <c r="Q599" i="47"/>
  <c r="R602" i="47"/>
  <c r="T602" i="47" l="1"/>
  <c r="U602" i="47"/>
  <c r="S601" i="47"/>
  <c r="R603" i="47"/>
  <c r="Q600" i="47" l="1"/>
  <c r="T603" i="47"/>
  <c r="U603" i="47"/>
  <c r="S602" i="47"/>
  <c r="R604" i="47"/>
  <c r="U604" i="47" l="1"/>
  <c r="T604" i="47"/>
  <c r="Q601" i="47"/>
  <c r="S603" i="47"/>
  <c r="R605" i="47"/>
  <c r="Q602" i="47" l="1"/>
  <c r="U605" i="47"/>
  <c r="T605" i="47"/>
  <c r="S604" i="47"/>
  <c r="R606" i="47"/>
  <c r="S605" i="47" l="1"/>
  <c r="Q603" i="47"/>
  <c r="T606" i="47"/>
  <c r="U606" i="47"/>
  <c r="R607" i="47"/>
  <c r="Q604" i="47"/>
  <c r="U607" i="47" l="1"/>
  <c r="T607" i="47"/>
  <c r="S606" i="47"/>
  <c r="R608" i="47"/>
  <c r="Q605" i="47" l="1"/>
  <c r="S607" i="47"/>
  <c r="T608" i="47"/>
  <c r="U608" i="47"/>
  <c r="R609" i="47"/>
  <c r="Q606" i="47" l="1"/>
  <c r="T609" i="47"/>
  <c r="U609" i="47"/>
  <c r="S608" i="47"/>
  <c r="Q607" i="47" s="1"/>
  <c r="R610" i="47"/>
  <c r="S609" i="47" l="1"/>
  <c r="U610" i="47"/>
  <c r="T610" i="47"/>
  <c r="R611" i="47"/>
  <c r="T611" i="47" l="1"/>
  <c r="U611" i="47"/>
  <c r="S610" i="47"/>
  <c r="Q609" i="47" s="1"/>
  <c r="R612" i="47"/>
  <c r="Q608" i="47"/>
  <c r="U612" i="47" l="1"/>
  <c r="T612" i="47"/>
  <c r="S611" i="47"/>
  <c r="R613" i="47"/>
  <c r="U613" i="47" l="1"/>
  <c r="T613" i="47"/>
  <c r="S612" i="47"/>
  <c r="Q610" i="47"/>
  <c r="R614" i="47"/>
  <c r="T614" i="47" l="1"/>
  <c r="U614" i="47"/>
  <c r="S613" i="47"/>
  <c r="Q611" i="47"/>
  <c r="R615" i="47"/>
  <c r="S614" i="47" l="1"/>
  <c r="U615" i="47"/>
  <c r="T615" i="47"/>
  <c r="Q612" i="47"/>
  <c r="R616" i="47"/>
  <c r="Q613" i="47"/>
  <c r="S615" i="47" l="1"/>
  <c r="T616" i="47"/>
  <c r="U616" i="47"/>
  <c r="Q614" i="47"/>
  <c r="R617" i="47"/>
  <c r="S616" i="47" l="1"/>
  <c r="T617" i="47"/>
  <c r="U617" i="47"/>
  <c r="R618" i="47"/>
  <c r="Q615" i="47"/>
  <c r="S617" i="47" l="1"/>
  <c r="U618" i="47"/>
  <c r="T618" i="47"/>
  <c r="Q616" i="47"/>
  <c r="R619" i="47"/>
  <c r="S618" i="47" l="1"/>
  <c r="U619" i="47"/>
  <c r="T619" i="47"/>
  <c r="R620" i="47"/>
  <c r="Q617" i="47" l="1"/>
  <c r="T620" i="47"/>
  <c r="U620" i="47"/>
  <c r="S619" i="47"/>
  <c r="R621" i="47"/>
  <c r="S620" i="47" l="1"/>
  <c r="T621" i="47"/>
  <c r="U621" i="47"/>
  <c r="Q618" i="47"/>
  <c r="R622" i="47"/>
  <c r="Q619" i="47"/>
  <c r="S621" i="47" l="1"/>
  <c r="Q620" i="47" s="1"/>
  <c r="U622" i="47"/>
  <c r="T622" i="47"/>
  <c r="R623" i="47"/>
  <c r="S622" i="47" l="1"/>
  <c r="U623" i="47"/>
  <c r="T623" i="47"/>
  <c r="R624" i="47"/>
  <c r="Q621" i="47"/>
  <c r="S623" i="47" l="1"/>
  <c r="U624" i="47"/>
  <c r="T624" i="47"/>
  <c r="R625" i="47"/>
  <c r="U625" i="47" l="1"/>
  <c r="T625" i="47"/>
  <c r="S624" i="47"/>
  <c r="R626" i="47"/>
  <c r="Q622" i="47"/>
  <c r="T626" i="47" l="1"/>
  <c r="U626" i="47"/>
  <c r="S625" i="47"/>
  <c r="Q623" i="47"/>
  <c r="R627" i="47"/>
  <c r="Q624" i="47" l="1"/>
  <c r="S626" i="47"/>
  <c r="T627" i="47"/>
  <c r="U627" i="47"/>
  <c r="R628" i="47"/>
  <c r="T628" i="47" l="1"/>
  <c r="U628" i="47"/>
  <c r="S627" i="47"/>
  <c r="Q625" i="47"/>
  <c r="R629" i="47"/>
  <c r="Q626" i="47" l="1"/>
  <c r="S628" i="47"/>
  <c r="T629" i="47"/>
  <c r="U629" i="47"/>
  <c r="R630" i="47"/>
  <c r="T630" i="47" l="1"/>
  <c r="U630" i="47"/>
  <c r="S629" i="47"/>
  <c r="Q627" i="47"/>
  <c r="R631" i="47"/>
  <c r="Q628" i="47" l="1"/>
  <c r="T631" i="47"/>
  <c r="U631" i="47"/>
  <c r="S630" i="47"/>
  <c r="R632" i="47"/>
  <c r="S631" i="47" l="1"/>
  <c r="Q629" i="47"/>
  <c r="T632" i="47"/>
  <c r="U632" i="47"/>
  <c r="R633" i="47"/>
  <c r="U633" i="47" l="1"/>
  <c r="T633" i="47"/>
  <c r="S632" i="47"/>
  <c r="Q630" i="47"/>
  <c r="R634" i="47"/>
  <c r="U634" i="47" l="1"/>
  <c r="T634" i="47"/>
  <c r="Q631" i="47"/>
  <c r="S633" i="47"/>
  <c r="R635" i="47"/>
  <c r="Q632" i="47" l="1"/>
  <c r="S634" i="47"/>
  <c r="T635" i="47"/>
  <c r="U635" i="47"/>
  <c r="R636" i="47"/>
  <c r="Q633" i="47" l="1"/>
  <c r="S635" i="47"/>
  <c r="T636" i="47"/>
  <c r="U636" i="47"/>
  <c r="R637" i="47"/>
  <c r="S636" i="47" l="1"/>
  <c r="U637" i="47"/>
  <c r="T637" i="47"/>
  <c r="Q634" i="47"/>
  <c r="R638" i="47"/>
  <c r="Q635" i="47" l="1"/>
  <c r="S637" i="47"/>
  <c r="U638" i="47"/>
  <c r="T638" i="47"/>
  <c r="R639" i="47"/>
  <c r="S638" i="47" l="1"/>
  <c r="U639" i="47"/>
  <c r="T639" i="47"/>
  <c r="Q636" i="47"/>
  <c r="R640" i="47"/>
  <c r="Q637" i="47" l="1"/>
  <c r="U640" i="47"/>
  <c r="T640" i="47"/>
  <c r="S639" i="47"/>
  <c r="R641" i="47"/>
  <c r="S640" i="47" l="1"/>
  <c r="U641" i="47"/>
  <c r="T641" i="47"/>
  <c r="Q638" i="47"/>
  <c r="R642" i="47"/>
  <c r="T642" i="47" l="1"/>
  <c r="U642" i="47"/>
  <c r="S641" i="47"/>
  <c r="Q639" i="47"/>
  <c r="R643" i="47"/>
  <c r="T643" i="47" l="1"/>
  <c r="U643" i="47"/>
  <c r="S642" i="47"/>
  <c r="R644" i="47"/>
  <c r="Q640" i="47"/>
  <c r="T644" i="47" l="1"/>
  <c r="U644" i="47"/>
  <c r="Q641" i="47"/>
  <c r="S643" i="47"/>
  <c r="R645" i="47"/>
  <c r="Q642" i="47" l="1"/>
  <c r="S644" i="47"/>
  <c r="U645" i="47"/>
  <c r="T645" i="47"/>
  <c r="R646" i="47"/>
  <c r="Q643" i="47" l="1"/>
  <c r="U646" i="47"/>
  <c r="T646" i="47"/>
  <c r="S645" i="47"/>
  <c r="R647" i="47"/>
  <c r="Q644" i="47" l="1"/>
  <c r="S646" i="47"/>
  <c r="T647" i="47"/>
  <c r="U647" i="47"/>
  <c r="R648" i="47"/>
  <c r="S647" i="47" l="1"/>
  <c r="Q645" i="47"/>
  <c r="U648" i="47"/>
  <c r="T648" i="47"/>
  <c r="R649" i="47"/>
  <c r="T649" i="47" l="1"/>
  <c r="U649" i="47"/>
  <c r="S648" i="47"/>
  <c r="R650" i="47"/>
  <c r="Q646" i="47"/>
  <c r="Q647" i="47" l="1"/>
  <c r="U650" i="47"/>
  <c r="T650" i="47"/>
  <c r="S649" i="47"/>
  <c r="R651" i="47"/>
  <c r="S650" i="47" l="1"/>
  <c r="T651" i="47"/>
  <c r="U651" i="47"/>
  <c r="R652" i="47"/>
  <c r="Q649" i="47"/>
  <c r="Q648" i="47"/>
  <c r="T652" i="47" l="1"/>
  <c r="U652" i="47"/>
  <c r="S651" i="47"/>
  <c r="R653" i="47"/>
  <c r="T653" i="47" l="1"/>
  <c r="U653" i="47"/>
  <c r="S652" i="47"/>
  <c r="Q650" i="47"/>
  <c r="R654" i="47"/>
  <c r="Q651" i="47" l="1"/>
  <c r="S653" i="47"/>
  <c r="U654" i="47"/>
  <c r="T654" i="47"/>
  <c r="R655" i="47"/>
  <c r="T655" i="47" l="1"/>
  <c r="U655" i="47"/>
  <c r="S654" i="47"/>
  <c r="R656" i="47"/>
  <c r="Q652" i="47"/>
  <c r="U656" i="47" l="1"/>
  <c r="T656" i="47"/>
  <c r="S655" i="47"/>
  <c r="Q653" i="47"/>
  <c r="R657" i="47"/>
  <c r="T657" i="47" l="1"/>
  <c r="U657" i="47"/>
  <c r="Q654" i="47"/>
  <c r="S656" i="47"/>
  <c r="R658" i="47"/>
  <c r="U658" i="47" l="1"/>
  <c r="T658" i="47"/>
  <c r="S657" i="47"/>
  <c r="R659" i="47"/>
  <c r="Q655" i="47"/>
  <c r="Q656" i="47" l="1"/>
  <c r="U659" i="47"/>
  <c r="T659" i="47"/>
  <c r="S658" i="47"/>
  <c r="R660" i="47"/>
  <c r="S659" i="47" l="1"/>
  <c r="Q658" i="47" s="1"/>
  <c r="T660" i="47"/>
  <c r="U660" i="47"/>
  <c r="R661" i="47"/>
  <c r="Q657" i="47"/>
  <c r="S660" i="47" l="1"/>
  <c r="T661" i="47"/>
  <c r="U661" i="47"/>
  <c r="R662" i="47"/>
  <c r="Q659" i="47" l="1"/>
  <c r="T662" i="47"/>
  <c r="U662" i="47"/>
  <c r="S661" i="47"/>
  <c r="R663" i="47"/>
  <c r="Q660" i="47" l="1"/>
  <c r="U663" i="47"/>
  <c r="T663" i="47"/>
  <c r="S662" i="47"/>
  <c r="R664" i="47"/>
  <c r="Q661" i="47" l="1"/>
  <c r="U664" i="47"/>
  <c r="T664" i="47"/>
  <c r="S663" i="47"/>
  <c r="R665" i="47"/>
  <c r="T665" i="47" l="1"/>
  <c r="U665" i="47"/>
  <c r="S664" i="47"/>
  <c r="Q662" i="47"/>
  <c r="R666" i="47"/>
  <c r="S665" i="47" l="1"/>
  <c r="Q664" i="47" s="1"/>
  <c r="T666" i="47"/>
  <c r="U666" i="47"/>
  <c r="R667" i="47"/>
  <c r="Q663" i="47"/>
  <c r="S666" i="47" l="1"/>
  <c r="T667" i="47"/>
  <c r="U667" i="47"/>
  <c r="R668" i="47"/>
  <c r="S667" i="47" l="1"/>
  <c r="U668" i="47"/>
  <c r="T668" i="47"/>
  <c r="R669" i="47"/>
  <c r="Q665" i="47"/>
  <c r="T669" i="47" l="1"/>
  <c r="U669" i="47"/>
  <c r="S668" i="47"/>
  <c r="Q666" i="47"/>
  <c r="R670" i="47"/>
  <c r="S669" i="47" l="1"/>
  <c r="U670" i="47"/>
  <c r="T670" i="47"/>
  <c r="Q667" i="47"/>
  <c r="R671" i="47"/>
  <c r="Q668" i="47" l="1"/>
  <c r="T671" i="47"/>
  <c r="U671" i="47"/>
  <c r="S670" i="47"/>
  <c r="R672" i="47"/>
  <c r="S671" i="47" l="1"/>
  <c r="T672" i="47"/>
  <c r="U672" i="47"/>
  <c r="R673" i="47"/>
  <c r="Q669" i="47"/>
  <c r="S672" i="47" l="1"/>
  <c r="T673" i="47"/>
  <c r="U673" i="47"/>
  <c r="Q670" i="47"/>
  <c r="Q671" i="47"/>
  <c r="R674" i="47"/>
  <c r="T674" i="47" l="1"/>
  <c r="U674" i="47"/>
  <c r="S673" i="47"/>
  <c r="R675" i="47"/>
  <c r="S674" i="47" l="1"/>
  <c r="U675" i="47"/>
  <c r="T675" i="47"/>
  <c r="R676" i="47"/>
  <c r="Q672" i="47"/>
  <c r="S675" i="47" l="1"/>
  <c r="U676" i="47"/>
  <c r="T676" i="47"/>
  <c r="Q674" i="47"/>
  <c r="Q673" i="47"/>
  <c r="R677" i="47"/>
  <c r="T677" i="47" l="1"/>
  <c r="U677" i="47"/>
  <c r="S676" i="47"/>
  <c r="R678" i="47"/>
  <c r="Q675" i="47" l="1"/>
  <c r="S677" i="47"/>
  <c r="U678" i="47"/>
  <c r="T678" i="47"/>
  <c r="R679" i="47"/>
  <c r="S678" i="47" l="1"/>
  <c r="T679" i="47"/>
  <c r="U679" i="47"/>
  <c r="Q676" i="47"/>
  <c r="Q677" i="47"/>
  <c r="R680" i="47"/>
  <c r="S679" i="47" l="1"/>
  <c r="T680" i="47"/>
  <c r="U680" i="47"/>
  <c r="R681" i="47"/>
  <c r="S680" i="47" l="1"/>
  <c r="Q679" i="47" s="1"/>
  <c r="T681" i="47"/>
  <c r="U681" i="47"/>
  <c r="R682" i="47"/>
  <c r="Q678" i="47"/>
  <c r="S681" i="47" l="1"/>
  <c r="U682" i="47"/>
  <c r="T682" i="47"/>
  <c r="R683" i="47"/>
  <c r="S682" i="47" l="1"/>
  <c r="T683" i="47"/>
  <c r="U683" i="47"/>
  <c r="Q680" i="47"/>
  <c r="R684" i="47"/>
  <c r="S683" i="47" l="1"/>
  <c r="U684" i="47"/>
  <c r="T684" i="47"/>
  <c r="Q682" i="47"/>
  <c r="R685" i="47"/>
  <c r="Q681" i="47"/>
  <c r="S684" i="47" l="1"/>
  <c r="U685" i="47"/>
  <c r="T685" i="47"/>
  <c r="R686" i="47"/>
  <c r="T686" i="47" l="1"/>
  <c r="U686" i="47"/>
  <c r="S685" i="47"/>
  <c r="Q683" i="47"/>
  <c r="R687" i="47"/>
  <c r="Q684" i="47" l="1"/>
  <c r="T687" i="47"/>
  <c r="U687" i="47"/>
  <c r="S686" i="47"/>
  <c r="R688" i="47"/>
  <c r="S687" i="47" l="1"/>
  <c r="T688" i="47"/>
  <c r="U688" i="47"/>
  <c r="Q685" i="47"/>
  <c r="R689" i="47"/>
  <c r="S688" i="47" l="1"/>
  <c r="U689" i="47"/>
  <c r="T689" i="47"/>
  <c r="R690" i="47"/>
  <c r="Q686" i="47"/>
  <c r="T690" i="47" l="1"/>
  <c r="U690" i="47"/>
  <c r="S689" i="47"/>
  <c r="Q687" i="47"/>
  <c r="R691" i="47"/>
  <c r="S690" i="47" l="1"/>
  <c r="U691" i="47"/>
  <c r="T691" i="47"/>
  <c r="Q689" i="47"/>
  <c r="R692" i="47"/>
  <c r="Q688" i="47"/>
  <c r="U692" i="47" l="1"/>
  <c r="T692" i="47"/>
  <c r="S691" i="47"/>
  <c r="R693" i="47"/>
  <c r="T693" i="47" l="1"/>
  <c r="U693" i="47"/>
  <c r="S692" i="47"/>
  <c r="Q690" i="47"/>
  <c r="R694" i="47"/>
  <c r="Q691" i="47" l="1"/>
  <c r="S693" i="47"/>
  <c r="T694" i="47"/>
  <c r="U694" i="47"/>
  <c r="R695" i="47"/>
  <c r="Q692" i="47" l="1"/>
  <c r="S694" i="47"/>
  <c r="T695" i="47"/>
  <c r="U695" i="47"/>
  <c r="R696" i="47"/>
  <c r="Q693" i="47" l="1"/>
  <c r="S695" i="47"/>
  <c r="T696" i="47"/>
  <c r="U696" i="47"/>
  <c r="R697" i="47"/>
  <c r="Q694" i="47" l="1"/>
  <c r="U697" i="47"/>
  <c r="T697" i="47"/>
  <c r="S696" i="47"/>
  <c r="R698" i="47"/>
  <c r="T698" i="47" l="1"/>
  <c r="U698" i="47"/>
  <c r="Q695" i="47"/>
  <c r="S697" i="47"/>
  <c r="R699" i="47"/>
  <c r="S698" i="47" l="1"/>
  <c r="Q696" i="47"/>
  <c r="T699" i="47"/>
  <c r="U699" i="47"/>
  <c r="R700" i="47"/>
  <c r="Q697" i="47"/>
  <c r="T700" i="47" l="1"/>
  <c r="U700" i="47"/>
  <c r="S699" i="47"/>
  <c r="R701" i="47"/>
  <c r="S700" i="47" l="1"/>
  <c r="T701" i="47"/>
  <c r="U701" i="47"/>
  <c r="Q699" i="47"/>
  <c r="Q698" i="47"/>
  <c r="R702" i="47"/>
  <c r="T702" i="47" l="1"/>
  <c r="U702" i="47"/>
  <c r="S701" i="47"/>
  <c r="R703" i="47"/>
  <c r="S702" i="47" l="1"/>
  <c r="Q700" i="47"/>
  <c r="T703" i="47"/>
  <c r="U703" i="47"/>
  <c r="R704" i="47"/>
  <c r="S703" i="47" l="1"/>
  <c r="T704" i="47"/>
  <c r="U704" i="47"/>
  <c r="Q701" i="47"/>
  <c r="R705" i="47"/>
  <c r="S704" i="47" l="1"/>
  <c r="T705" i="47"/>
  <c r="U705" i="47"/>
  <c r="R706" i="47"/>
  <c r="Q703" i="47"/>
  <c r="Q702" i="47"/>
  <c r="T706" i="47" l="1"/>
  <c r="U706" i="47"/>
  <c r="S705" i="47"/>
  <c r="R707" i="47"/>
  <c r="S706" i="47" l="1"/>
  <c r="Q704" i="47"/>
  <c r="U707" i="47"/>
  <c r="T707" i="47"/>
  <c r="R708" i="47"/>
  <c r="S707" i="47" l="1"/>
  <c r="U708" i="47"/>
  <c r="T708" i="47"/>
  <c r="Q705" i="47"/>
  <c r="R709" i="47"/>
  <c r="Q706" i="47" l="1"/>
  <c r="T709" i="47"/>
  <c r="U709" i="47"/>
  <c r="S708" i="47"/>
  <c r="R710" i="47"/>
  <c r="Q707" i="47" l="1"/>
  <c r="S709" i="47"/>
  <c r="T710" i="47"/>
  <c r="U710" i="47"/>
  <c r="R711" i="47"/>
  <c r="S710" i="47" l="1"/>
  <c r="Q708" i="47"/>
  <c r="T711" i="47"/>
  <c r="U711" i="47"/>
  <c r="R712" i="47"/>
  <c r="Q709" i="47"/>
  <c r="S711" i="47" l="1"/>
  <c r="T712" i="47"/>
  <c r="U712" i="47"/>
  <c r="R713" i="47"/>
  <c r="Q710" i="47"/>
  <c r="T713" i="47" l="1"/>
  <c r="U713" i="47"/>
  <c r="S712" i="47"/>
  <c r="R714" i="47"/>
  <c r="S713" i="47" l="1"/>
  <c r="T714" i="47"/>
  <c r="U714" i="47"/>
  <c r="R715" i="47"/>
  <c r="Q711" i="47"/>
  <c r="S714" i="47" l="1"/>
  <c r="T715" i="47"/>
  <c r="U715" i="47"/>
  <c r="Q712" i="47"/>
  <c r="R716" i="47"/>
  <c r="T716" i="47" l="1"/>
  <c r="U716" i="47"/>
  <c r="S715" i="47"/>
  <c r="R717" i="47"/>
  <c r="Q713" i="47"/>
  <c r="S716" i="47" l="1"/>
  <c r="Q714" i="47"/>
  <c r="U717" i="47"/>
  <c r="T717" i="47"/>
  <c r="Q715" i="47"/>
  <c r="R718" i="47"/>
  <c r="T718" i="47" l="1"/>
  <c r="U718" i="47"/>
  <c r="S717" i="47"/>
  <c r="R719" i="47"/>
  <c r="Q716" i="47" l="1"/>
  <c r="S718" i="47"/>
  <c r="T719" i="47"/>
  <c r="U719" i="47"/>
  <c r="R720" i="47"/>
  <c r="S719" i="47" l="1"/>
  <c r="T720" i="47"/>
  <c r="U720" i="47"/>
  <c r="R721" i="47"/>
  <c r="Q718" i="47"/>
  <c r="Q717" i="47"/>
  <c r="U721" i="47" l="1"/>
  <c r="T721" i="47"/>
  <c r="S720" i="47"/>
  <c r="R722" i="47"/>
  <c r="U722" i="47" l="1"/>
  <c r="T722" i="47"/>
  <c r="Q719" i="47"/>
  <c r="S721" i="47"/>
  <c r="R723" i="47"/>
  <c r="S722" i="47" l="1"/>
  <c r="U723" i="47"/>
  <c r="T723" i="47"/>
  <c r="R724" i="47"/>
  <c r="Q721" i="47"/>
  <c r="Q720" i="47"/>
  <c r="T724" i="47" l="1"/>
  <c r="U724" i="47"/>
  <c r="S723" i="47"/>
  <c r="R725" i="47"/>
  <c r="Q722" i="47" l="1"/>
  <c r="T725" i="47"/>
  <c r="U725" i="47"/>
  <c r="S724" i="47"/>
  <c r="R726" i="47"/>
  <c r="Q723" i="47" l="1"/>
  <c r="T726" i="47"/>
  <c r="U726" i="47"/>
  <c r="S725" i="47"/>
  <c r="R727" i="47"/>
  <c r="S726" i="47" l="1"/>
  <c r="U727" i="47"/>
  <c r="T727" i="47"/>
  <c r="Q724" i="47"/>
  <c r="R728" i="47"/>
  <c r="U728" i="47" l="1"/>
  <c r="T728" i="47"/>
  <c r="S727" i="47"/>
  <c r="Q725" i="47"/>
  <c r="R729" i="47"/>
  <c r="Q726" i="47" l="1"/>
  <c r="S728" i="47"/>
  <c r="T729" i="47"/>
  <c r="U729" i="47"/>
  <c r="R730" i="47"/>
  <c r="S729" i="47" l="1"/>
  <c r="U730" i="47"/>
  <c r="T730" i="47"/>
  <c r="R731" i="47"/>
  <c r="Q728" i="47"/>
  <c r="Q727" i="47"/>
  <c r="S730" i="47" l="1"/>
  <c r="Q729" i="47" s="1"/>
  <c r="T731" i="47"/>
  <c r="U731" i="47"/>
  <c r="R732" i="47"/>
  <c r="S731" i="47" l="1"/>
  <c r="U732" i="47"/>
  <c r="T732" i="47"/>
  <c r="R733" i="47"/>
  <c r="S732" i="47" l="1"/>
  <c r="U733" i="47"/>
  <c r="T733" i="47"/>
  <c r="Q731" i="47"/>
  <c r="Q730" i="47"/>
  <c r="R734" i="47"/>
  <c r="U734" i="47" l="1"/>
  <c r="T734" i="47"/>
  <c r="S733" i="47"/>
  <c r="R735" i="47"/>
  <c r="U735" i="47" l="1"/>
  <c r="T735" i="47"/>
  <c r="S734" i="47"/>
  <c r="Q732" i="47"/>
  <c r="R736" i="47"/>
  <c r="S735" i="47" l="1"/>
  <c r="T736" i="47"/>
  <c r="U736" i="47"/>
  <c r="Q733" i="47"/>
  <c r="R737" i="47"/>
  <c r="T737" i="47" l="1"/>
  <c r="U737" i="47"/>
  <c r="S736" i="47"/>
  <c r="Q734" i="47"/>
  <c r="Q735" i="47" l="1"/>
  <c r="S737" i="47"/>
  <c r="Q736" i="47" s="1"/>
  <c r="Q737" i="47" l="1"/>
  <c r="B24" i="47" l="1" a="1"/>
  <c r="B59" i="47" a="1"/>
  <c r="K60" i="47" l="1" a="1"/>
  <c r="K60" i="47" s="1"/>
  <c r="F62" i="47" a="1"/>
  <c r="F62" i="47" s="1"/>
  <c r="F63" i="47" a="1"/>
  <c r="F63" i="47" s="1"/>
  <c r="K64" i="47" a="1"/>
  <c r="K64" i="47" s="1"/>
  <c r="F67" i="47" a="1"/>
  <c r="F67" i="47" s="1"/>
  <c r="F69" i="47" a="1"/>
  <c r="F69" i="47" s="1"/>
  <c r="F70" i="47" a="1"/>
  <c r="F70" i="47" s="1"/>
  <c r="F71" i="47" a="1"/>
  <c r="F71" i="47" s="1"/>
  <c r="F59" i="47" a="1"/>
  <c r="F59" i="47" s="1"/>
  <c r="K59" i="47" a="1"/>
  <c r="K59" i="47" s="1"/>
  <c r="K61" i="47" a="1"/>
  <c r="K61" i="47" s="1"/>
  <c r="K62" i="47" a="1"/>
  <c r="K62" i="47" s="1"/>
  <c r="F64" i="47" a="1"/>
  <c r="F64" i="47" s="1"/>
  <c r="K63" i="47" a="1"/>
  <c r="K63" i="47" s="1"/>
  <c r="F65" i="47" a="1"/>
  <c r="F65" i="47" s="1"/>
  <c r="F66" i="47" a="1"/>
  <c r="F66" i="47" s="1"/>
  <c r="K65" i="47" a="1"/>
  <c r="K65" i="47" s="1"/>
  <c r="K66" i="47" a="1"/>
  <c r="K66" i="47" s="1"/>
  <c r="F68" i="47" a="1"/>
  <c r="F68" i="47" s="1"/>
  <c r="K67" i="47" a="1"/>
  <c r="K67" i="47" s="1"/>
  <c r="K68" i="47" a="1"/>
  <c r="K68" i="47" s="1"/>
  <c r="K69" i="47" a="1"/>
  <c r="K69" i="47" s="1"/>
  <c r="K70" i="47" a="1"/>
  <c r="K70" i="47" s="1"/>
  <c r="K71" i="47" a="1"/>
  <c r="K71" i="47" s="1"/>
  <c r="F60" i="47" a="1"/>
  <c r="F60" i="47" s="1"/>
  <c r="F61" i="47" a="1"/>
  <c r="F61" i="47" s="1"/>
  <c r="B59" i="47"/>
  <c r="B24" i="47"/>
  <c r="F27" i="47" a="1"/>
  <c r="F27" i="47" s="1"/>
  <c r="K33" i="47" a="1"/>
  <c r="K33" i="47" s="1"/>
  <c r="K27" i="47" a="1"/>
  <c r="K27" i="47" s="1"/>
  <c r="F34" i="47" a="1"/>
  <c r="F34" i="47" s="1"/>
  <c r="K34" i="47" a="1"/>
  <c r="K34" i="47" s="1"/>
  <c r="K28" i="47" a="1"/>
  <c r="K28" i="47" s="1"/>
  <c r="F35" i="47" a="1"/>
  <c r="F35" i="47" s="1"/>
  <c r="K29" i="47" a="1"/>
  <c r="K29" i="47" s="1"/>
  <c r="K30" i="47" a="1"/>
  <c r="K30" i="47" s="1"/>
  <c r="K36" i="47" a="1"/>
  <c r="K36" i="47" s="1"/>
  <c r="F31" i="47" a="1"/>
  <c r="F31" i="47" s="1"/>
  <c r="K31" i="47" a="1"/>
  <c r="K31" i="47" s="1"/>
  <c r="F26" i="47" a="1"/>
  <c r="F26" i="47" s="1"/>
  <c r="F24" i="47" a="1"/>
  <c r="F24" i="47" s="1"/>
  <c r="K25" i="47" a="1"/>
  <c r="K25" i="47" s="1"/>
  <c r="K32" i="47" a="1"/>
  <c r="K32" i="47" s="1"/>
  <c r="K26" i="47" a="1"/>
  <c r="K26" i="47" s="1"/>
  <c r="F28" i="47" a="1"/>
  <c r="F28" i="47" s="1"/>
  <c r="F29" i="47" a="1"/>
  <c r="F29" i="47" s="1"/>
  <c r="K35" i="47" a="1"/>
  <c r="K35" i="47" s="1"/>
  <c r="F30" i="47" a="1"/>
  <c r="F30" i="47" s="1"/>
  <c r="F36" i="47" a="1"/>
  <c r="F36" i="47" s="1"/>
  <c r="F25" i="47" a="1"/>
  <c r="F25" i="47" s="1"/>
  <c r="K24" i="47" a="1"/>
  <c r="K24" i="47" s="1"/>
  <c r="F32" i="47" a="1"/>
  <c r="F32" i="47" s="1"/>
  <c r="F33" i="47" a="1"/>
  <c r="F33" i="47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<sst xmlns="http://schemas.openxmlformats.org/spreadsheetml/2006/main" count="64" uniqueCount="50">
  <si>
    <t>Year</t>
  </si>
  <si>
    <t>Month</t>
  </si>
  <si>
    <t>Day</t>
  </si>
  <si>
    <t>Date</t>
  </si>
  <si>
    <t>Time</t>
  </si>
  <si>
    <t>Nonetheless, this spreadsheet has been carefully reviewed, and calculation results have been compared with other applications.</t>
  </si>
  <si>
    <t>I'm solely responsible for the input and express no warranty.  Use at your own risk.</t>
  </si>
  <si>
    <t>All Rights Reserved:  © Astronomy Morsels.</t>
  </si>
  <si>
    <t>V1.0</t>
  </si>
  <si>
    <t>Email</t>
  </si>
  <si>
    <t>Day nr.</t>
  </si>
  <si>
    <t>Leap year?</t>
  </si>
  <si>
    <t>JDE</t>
  </si>
  <si>
    <r>
      <rPr>
        <b/>
        <sz val="14"/>
        <color theme="0"/>
        <rFont val="Calibri (Body)"/>
      </rPr>
      <t>Compiled by</t>
    </r>
    <r>
      <rPr>
        <sz val="14"/>
        <color theme="0"/>
        <rFont val="Calibri (Body)"/>
      </rPr>
      <t>: Anton Viola (Astronomy Morsels).</t>
    </r>
  </si>
  <si>
    <t>Input</t>
  </si>
  <si>
    <t>Perigee</t>
  </si>
  <si>
    <t># days</t>
  </si>
  <si>
    <t>J2000</t>
  </si>
  <si>
    <t>days since Epoch</t>
  </si>
  <si>
    <t>D</t>
  </si>
  <si>
    <r>
      <rPr>
        <b/>
        <sz val="14"/>
        <color theme="0"/>
        <rFont val="Calibri (Body)"/>
      </rPr>
      <t>Latest update</t>
    </r>
    <r>
      <rPr>
        <sz val="14"/>
        <color theme="0"/>
        <rFont val="Calibri (Body)"/>
      </rPr>
      <t>: 15th May, 2024.</t>
    </r>
  </si>
  <si>
    <t>Moon-Earth</t>
  </si>
  <si>
    <r>
      <t>G</t>
    </r>
    <r>
      <rPr>
        <vertAlign val="subscript"/>
        <sz val="12"/>
        <color theme="1"/>
        <rFont val="Calibri (Body)"/>
      </rPr>
      <t>M</t>
    </r>
  </si>
  <si>
    <t>Distance Moon-Earth</t>
  </si>
  <si>
    <t>385'001 km</t>
  </si>
  <si>
    <t>Date last New Moon</t>
  </si>
  <si>
    <t>Mean moon orbit</t>
  </si>
  <si>
    <t>Time last New Moon</t>
  </si>
  <si>
    <t>P (deg - rad)</t>
  </si>
  <si>
    <t>Further calculations for the whole year</t>
  </si>
  <si>
    <t>Δ with Jan. 01 00:00</t>
  </si>
  <si>
    <t>day nr.</t>
  </si>
  <si>
    <t>Δ with Date</t>
  </si>
  <si>
    <t>Spring tides (New Moon)</t>
  </si>
  <si>
    <t>Spring tides (Full Moon)</t>
  </si>
  <si>
    <t>Nead tides (First Quarter)</t>
  </si>
  <si>
    <t>Nead tides (Last Quarter)</t>
  </si>
  <si>
    <t>A. Spring tides</t>
  </si>
  <si>
    <t>B. Nead tides</t>
  </si>
  <si>
    <t>Given the date and time of a known new moon in a specific year, the moon phases across that whole year are calculated, using the mean moon orbit value.</t>
  </si>
  <si>
    <t>mean distance</t>
  </si>
  <si>
    <t>Only the major moon phases are considered important here to derive spring and nead tides.</t>
  </si>
  <si>
    <t>In addition, the distance between the moon and earth is calculated for that whole year, from which Perigee and Apogee day numbers can be extracted.</t>
  </si>
  <si>
    <t>Y values for graph</t>
  </si>
  <si>
    <t>Comparison of the Perigee day numbers with the day numbers of New Moon and Full Moon</t>
  </si>
  <si>
    <t>Comparison of the Perigee day numbers with the day numbers of First Quarter and Last Quarter</t>
  </si>
  <si>
    <t>Tides are the rise and fall of sea levels caused by the combined effects of the gravitational forces exerted by the Moon (and to a much lesser extent, the Sun) and are also caused by the Earth and Moon orbiting one another. This spreadsheet calculates the date and time for all major moon phases for a given year and compares them with the approximate Perigee dates (distance between moon and earth small).</t>
  </si>
  <si>
    <t>Lower delta between day numbers of Perigee and New/Full Moon means "higher" spring tides.</t>
  </si>
  <si>
    <t>Lower delta between day numbers of Perigee and First/Last Quartter means "more stable" nead tides.</t>
  </si>
  <si>
    <t>Note that the algorithm used is not that reliable, as the duration between the major moon phases varies considerably, due to ecliptic motions.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</si>
</sst>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]hh:mm:ss;@" x16r2:formatCode16="[$-en-CH,1]hh:mm:ss;@"/>
    <numFmt numFmtId="165" formatCode="[$]dd/mm/yyyy;@" x16r2:formatCode16="[$-en-CH,1]dd/mm/yyyy;@"/>
    <numFmt numFmtId="166" formatCode="0.00000"/>
    <numFmt numFmtId="167" formatCode="0.0"/>
    <numFmt numFmtId="168" formatCode="[$-F400]h:mm:ss\ AM/PM"/>
  </numFmts>
  <fonts count="2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4"/>
      <color theme="0"/>
      <name val="Calibri"/>
      <family val="2"/>
    </font>
    <font>
      <sz val="14"/>
      <color theme="0"/>
      <name val="Calibri (Body)"/>
    </font>
    <font>
      <b/>
      <sz val="14"/>
      <color theme="0"/>
      <name val="Calibri (Body)"/>
    </font>
    <font>
      <u/>
      <sz val="14"/>
      <color theme="0"/>
      <name val="Calibri"/>
      <family val="2"/>
      <scheme val="minor"/>
    </font>
    <font>
      <u/>
      <sz val="14"/>
      <color theme="0"/>
      <name val="Calibri (Body)"/>
    </font>
    <font>
      <u/>
      <sz val="12"/>
      <color theme="0"/>
      <name val="Calibri"/>
      <family val="2"/>
    </font>
    <font>
      <sz val="9"/>
      <color theme="0"/>
      <name val="Calibri"/>
      <family val="2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vertAlign val="subscript"/>
      <sz val="12"/>
      <color theme="1"/>
      <name val="Calibri (Body)"/>
    </font>
    <font>
      <b/>
      <sz val="14"/>
      <color theme="1"/>
      <name val="Calibri"/>
      <family val="2"/>
      <scheme val="minor"/>
    </font>
    <font>
      <sz val="12"/>
      <color theme="0" tint="-0.249977111117893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1"/>
        <bgColor rgb="FF000000"/>
      </patternFill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5" fillId="0" borderId="0" applyNumberFormat="0" applyFill="0" applyBorder="0" applyAlignment="0" applyProtection="0"/>
    <xf numFmtId="0" fontId="6" fillId="0" borderId="0"/>
    <xf numFmtId="0" fontId="7" fillId="0" borderId="0"/>
    <xf numFmtId="0" fontId="8" fillId="0" borderId="0"/>
    <xf numFmtId="0" fontId="1" fillId="0" borderId="0" applyNumberFormat="0" applyFill="0" applyBorder="0" applyAlignment="0" applyProtection="0"/>
  </cellStyleXfs>
  <cellXfs count="116">
    <xf numFmtId="0" fontId="0" fillId="0" borderId="0" xfId="0"/>
    <xf numFmtId="0" fontId="8" fillId="2" borderId="0" xfId="7" applyFill="1"/>
    <xf numFmtId="0" fontId="11" fillId="2" borderId="1" xfId="7" applyFont="1" applyFill="1" applyBorder="1" applyAlignment="1">
      <alignment horizontal="left"/>
    </xf>
    <xf numFmtId="0" fontId="11" fillId="2" borderId="3" xfId="6" applyFont="1" applyFill="1" applyBorder="1" applyAlignment="1">
      <alignment horizontal="center"/>
    </xf>
    <xf numFmtId="0" fontId="11" fillId="2" borderId="3" xfId="6" applyFont="1" applyFill="1" applyBorder="1"/>
    <xf numFmtId="0" fontId="13" fillId="2" borderId="2" xfId="8" applyFont="1" applyFill="1" applyBorder="1" applyAlignment="1">
      <alignment horizontal="center"/>
    </xf>
    <xf numFmtId="0" fontId="14" fillId="2" borderId="5" xfId="8" applyFont="1" applyFill="1" applyBorder="1" applyAlignment="1">
      <alignment horizontal="left"/>
    </xf>
    <xf numFmtId="0" fontId="11" fillId="2" borderId="0" xfId="6" applyFont="1" applyFill="1" applyAlignment="1">
      <alignment horizontal="center"/>
    </xf>
    <xf numFmtId="0" fontId="11" fillId="2" borderId="0" xfId="6" applyFont="1" applyFill="1"/>
    <xf numFmtId="0" fontId="11" fillId="2" borderId="6" xfId="6" applyFont="1" applyFill="1" applyBorder="1" applyAlignment="1">
      <alignment horizontal="center"/>
    </xf>
    <xf numFmtId="0" fontId="11" fillId="2" borderId="7" xfId="8" applyFont="1" applyFill="1" applyBorder="1" applyAlignment="1">
      <alignment horizontal="left"/>
    </xf>
    <xf numFmtId="0" fontId="11" fillId="2" borderId="8" xfId="8" applyFont="1" applyFill="1" applyBorder="1" applyAlignment="1">
      <alignment horizontal="left"/>
    </xf>
    <xf numFmtId="0" fontId="11" fillId="2" borderId="8" xfId="6" applyFont="1" applyFill="1" applyBorder="1"/>
    <xf numFmtId="0" fontId="12" fillId="2" borderId="9" xfId="6" applyFont="1" applyFill="1" applyBorder="1" applyAlignment="1">
      <alignment horizontal="center"/>
    </xf>
    <xf numFmtId="0" fontId="19" fillId="3" borderId="0" xfId="0" applyFont="1" applyFill="1" applyAlignment="1">
      <alignment horizontal="center"/>
    </xf>
    <xf numFmtId="165" fontId="19" fillId="3" borderId="12" xfId="7" applyNumberFormat="1" applyFont="1" applyFill="1" applyBorder="1" applyAlignment="1" applyProtection="1">
      <alignment horizontal="center"/>
      <protection locked="0"/>
    </xf>
    <xf numFmtId="164" fontId="19" fillId="3" borderId="12" xfId="7" applyNumberFormat="1" applyFont="1" applyFill="1" applyBorder="1" applyAlignment="1" applyProtection="1">
      <alignment horizontal="center"/>
      <protection locked="0"/>
    </xf>
    <xf numFmtId="1" fontId="18" fillId="5" borderId="12" xfId="0" applyNumberFormat="1" applyFont="1" applyFill="1" applyBorder="1" applyAlignment="1">
      <alignment horizontal="center"/>
    </xf>
    <xf numFmtId="0" fontId="18" fillId="5" borderId="12" xfId="0" applyFont="1" applyFill="1" applyBorder="1" applyAlignment="1">
      <alignment horizontal="center"/>
    </xf>
    <xf numFmtId="4" fontId="18" fillId="0" borderId="12" xfId="0" applyNumberFormat="1" applyFont="1" applyBorder="1" applyAlignment="1">
      <alignment horizontal="center"/>
    </xf>
    <xf numFmtId="0" fontId="0" fillId="0" borderId="0" xfId="0" applyAlignment="1">
      <alignment horizontal="right"/>
    </xf>
    <xf numFmtId="0" fontId="18" fillId="0" borderId="0" xfId="0" applyFont="1" applyAlignment="1">
      <alignment horizontal="center"/>
    </xf>
    <xf numFmtId="0" fontId="18" fillId="0" borderId="12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166" fontId="0" fillId="0" borderId="12" xfId="0" applyNumberFormat="1" applyBorder="1"/>
    <xf numFmtId="0" fontId="19" fillId="0" borderId="0" xfId="0" applyFont="1" applyAlignment="1">
      <alignment horizontal="center"/>
    </xf>
    <xf numFmtId="165" fontId="19" fillId="0" borderId="0" xfId="7" applyNumberFormat="1" applyFont="1" applyAlignment="1" applyProtection="1">
      <alignment horizontal="center"/>
      <protection locked="0"/>
    </xf>
    <xf numFmtId="164" fontId="19" fillId="0" borderId="0" xfId="7" applyNumberFormat="1" applyFont="1" applyAlignment="1" applyProtection="1">
      <alignment horizontal="center"/>
      <protection locked="0"/>
    </xf>
    <xf numFmtId="1" fontId="18" fillId="0" borderId="0" xfId="0" applyNumberFormat="1" applyFont="1" applyAlignment="1">
      <alignment horizontal="center"/>
    </xf>
    <xf numFmtId="4" fontId="18" fillId="0" borderId="0" xfId="0" applyNumberFormat="1" applyFont="1" applyAlignment="1">
      <alignment horizontal="center"/>
    </xf>
    <xf numFmtId="166" fontId="0" fillId="0" borderId="0" xfId="0" applyNumberFormat="1"/>
    <xf numFmtId="0" fontId="19" fillId="2" borderId="0" xfId="0" applyFont="1" applyFill="1" applyAlignment="1">
      <alignment horizontal="center"/>
    </xf>
    <xf numFmtId="165" fontId="19" fillId="2" borderId="0" xfId="7" applyNumberFormat="1" applyFont="1" applyFill="1" applyAlignment="1" applyProtection="1">
      <alignment horizontal="center"/>
      <protection locked="0"/>
    </xf>
    <xf numFmtId="164" fontId="19" fillId="2" borderId="0" xfId="7" applyNumberFormat="1" applyFont="1" applyFill="1" applyAlignment="1" applyProtection="1">
      <alignment horizontal="center"/>
      <protection locked="0"/>
    </xf>
    <xf numFmtId="1" fontId="18" fillId="2" borderId="0" xfId="0" applyNumberFormat="1" applyFont="1" applyFill="1" applyAlignment="1">
      <alignment horizontal="center"/>
    </xf>
    <xf numFmtId="0" fontId="18" fillId="2" borderId="0" xfId="0" applyFont="1" applyFill="1" applyAlignment="1">
      <alignment horizontal="center"/>
    </xf>
    <xf numFmtId="4" fontId="18" fillId="2" borderId="0" xfId="0" applyNumberFormat="1" applyFont="1" applyFill="1" applyAlignment="1">
      <alignment horizontal="center"/>
    </xf>
    <xf numFmtId="0" fontId="0" fillId="2" borderId="0" xfId="0" applyFill="1"/>
    <xf numFmtId="166" fontId="0" fillId="2" borderId="0" xfId="0" applyNumberFormat="1" applyFill="1"/>
    <xf numFmtId="0" fontId="21" fillId="0" borderId="0" xfId="0" applyFont="1"/>
    <xf numFmtId="0" fontId="0" fillId="4" borderId="1" xfId="0" applyFill="1" applyBorder="1" applyAlignment="1">
      <alignment horizontal="center"/>
    </xf>
    <xf numFmtId="0" fontId="0" fillId="4" borderId="3" xfId="0" applyFill="1" applyBorder="1" applyAlignment="1">
      <alignment horizontal="right"/>
    </xf>
    <xf numFmtId="0" fontId="0" fillId="4" borderId="2" xfId="0" applyFill="1" applyBorder="1" applyAlignment="1">
      <alignment horizontal="right"/>
    </xf>
    <xf numFmtId="166" fontId="0" fillId="4" borderId="8" xfId="0" applyNumberFormat="1" applyFill="1" applyBorder="1" applyAlignment="1">
      <alignment horizontal="right"/>
    </xf>
    <xf numFmtId="0" fontId="7" fillId="2" borderId="0" xfId="6" applyFill="1"/>
    <xf numFmtId="0" fontId="17" fillId="7" borderId="0" xfId="0" applyFont="1" applyFill="1"/>
    <xf numFmtId="0" fontId="0" fillId="0" borderId="10" xfId="0" applyBorder="1" applyAlignment="1">
      <alignment horizontal="center"/>
    </xf>
    <xf numFmtId="2" fontId="18" fillId="0" borderId="0" xfId="0" applyNumberFormat="1" applyFont="1" applyAlignment="1">
      <alignment horizontal="center"/>
    </xf>
    <xf numFmtId="0" fontId="0" fillId="0" borderId="4" xfId="0" applyBorder="1" applyAlignment="1">
      <alignment horizontal="right"/>
    </xf>
    <xf numFmtId="0" fontId="9" fillId="3" borderId="12" xfId="0" applyFont="1" applyFill="1" applyBorder="1" applyAlignment="1" applyProtection="1">
      <alignment horizontal="center"/>
      <protection locked="0"/>
    </xf>
    <xf numFmtId="1" fontId="0" fillId="4" borderId="5" xfId="0" applyNumberFormat="1" applyFill="1" applyBorder="1" applyAlignment="1">
      <alignment horizontal="center"/>
    </xf>
    <xf numFmtId="167" fontId="0" fillId="4" borderId="5" xfId="0" applyNumberFormat="1" applyFill="1" applyBorder="1" applyAlignment="1">
      <alignment horizontal="center"/>
    </xf>
    <xf numFmtId="167" fontId="0" fillId="4" borderId="7" xfId="0" applyNumberFormat="1" applyFill="1" applyBorder="1" applyAlignment="1">
      <alignment horizontal="center"/>
    </xf>
    <xf numFmtId="2" fontId="0" fillId="0" borderId="0" xfId="0" applyNumberFormat="1"/>
    <xf numFmtId="2" fontId="0" fillId="0" borderId="12" xfId="0" applyNumberFormat="1" applyBorder="1" applyAlignment="1">
      <alignment horizontal="center"/>
    </xf>
    <xf numFmtId="166" fontId="0" fillId="4" borderId="0" xfId="0" applyNumberFormat="1" applyFill="1" applyAlignment="1">
      <alignment horizontal="right"/>
    </xf>
    <xf numFmtId="166" fontId="0" fillId="4" borderId="6" xfId="0" applyNumberFormat="1" applyFill="1" applyBorder="1" applyAlignment="1">
      <alignment horizontal="right"/>
    </xf>
    <xf numFmtId="166" fontId="0" fillId="4" borderId="9" xfId="0" applyNumberFormat="1" applyFill="1" applyBorder="1" applyAlignment="1">
      <alignment horizontal="right"/>
    </xf>
    <xf numFmtId="0" fontId="22" fillId="0" borderId="0" xfId="0" applyFont="1" applyAlignment="1">
      <alignment horizontal="center"/>
    </xf>
    <xf numFmtId="167" fontId="0" fillId="0" borderId="0" xfId="0" applyNumberFormat="1" applyAlignment="1">
      <alignment horizontal="right"/>
    </xf>
    <xf numFmtId="167" fontId="0" fillId="0" borderId="0" xfId="0" applyNumberFormat="1"/>
    <xf numFmtId="0" fontId="9" fillId="0" borderId="0" xfId="0" applyFont="1" applyAlignment="1">
      <alignment horizontal="center"/>
    </xf>
    <xf numFmtId="0" fontId="21" fillId="0" borderId="0" xfId="0" applyFont="1" applyAlignment="1">
      <alignment horizontal="left"/>
    </xf>
    <xf numFmtId="2" fontId="0" fillId="6" borderId="5" xfId="0" applyNumberFormat="1" applyFill="1" applyBorder="1"/>
    <xf numFmtId="14" fontId="0" fillId="6" borderId="0" xfId="0" applyNumberFormat="1" applyFill="1"/>
    <xf numFmtId="168" fontId="0" fillId="6" borderId="6" xfId="0" applyNumberFormat="1" applyFill="1" applyBorder="1"/>
    <xf numFmtId="2" fontId="0" fillId="6" borderId="7" xfId="0" applyNumberFormat="1" applyFill="1" applyBorder="1"/>
    <xf numFmtId="14" fontId="0" fillId="6" borderId="8" xfId="0" applyNumberFormat="1" applyFill="1" applyBorder="1"/>
    <xf numFmtId="168" fontId="0" fillId="6" borderId="9" xfId="0" applyNumberFormat="1" applyFill="1" applyBorder="1"/>
    <xf numFmtId="0" fontId="9" fillId="6" borderId="1" xfId="0" applyFont="1" applyFill="1" applyBorder="1" applyAlignment="1">
      <alignment horizontal="right"/>
    </xf>
    <xf numFmtId="0" fontId="9" fillId="6" borderId="3" xfId="0" applyFont="1" applyFill="1" applyBorder="1" applyAlignment="1">
      <alignment horizontal="right"/>
    </xf>
    <xf numFmtId="0" fontId="9" fillId="6" borderId="2" xfId="0" applyFont="1" applyFill="1" applyBorder="1" applyAlignment="1">
      <alignment horizontal="right"/>
    </xf>
    <xf numFmtId="2" fontId="0" fillId="0" borderId="8" xfId="0" applyNumberFormat="1" applyBorder="1"/>
    <xf numFmtId="0" fontId="0" fillId="2" borderId="0" xfId="0" applyFill="1" applyAlignment="1">
      <alignment horizontal="center"/>
    </xf>
    <xf numFmtId="2" fontId="18" fillId="2" borderId="0" xfId="0" applyNumberFormat="1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165" fontId="18" fillId="8" borderId="1" xfId="7" applyNumberFormat="1" applyFont="1" applyFill="1" applyBorder="1" applyAlignment="1" applyProtection="1">
      <alignment horizontal="left"/>
      <protection locked="0"/>
    </xf>
    <xf numFmtId="165" fontId="19" fillId="8" borderId="3" xfId="7" applyNumberFormat="1" applyFont="1" applyFill="1" applyBorder="1" applyAlignment="1" applyProtection="1">
      <alignment horizontal="center"/>
      <protection locked="0"/>
    </xf>
    <xf numFmtId="0" fontId="0" fillId="8" borderId="3" xfId="0" applyFill="1" applyBorder="1"/>
    <xf numFmtId="0" fontId="0" fillId="8" borderId="2" xfId="0" applyFill="1" applyBorder="1"/>
    <xf numFmtId="2" fontId="18" fillId="8" borderId="5" xfId="7" applyNumberFormat="1" applyFont="1" applyFill="1" applyBorder="1" applyAlignment="1" applyProtection="1">
      <alignment horizontal="left"/>
      <protection locked="0"/>
    </xf>
    <xf numFmtId="164" fontId="19" fillId="8" borderId="0" xfId="7" applyNumberFormat="1" applyFont="1" applyFill="1" applyAlignment="1" applyProtection="1">
      <alignment horizontal="center"/>
      <protection locked="0"/>
    </xf>
    <xf numFmtId="0" fontId="0" fillId="8" borderId="0" xfId="0" applyFill="1"/>
    <xf numFmtId="0" fontId="0" fillId="8" borderId="6" xfId="0" applyFill="1" applyBorder="1"/>
    <xf numFmtId="1" fontId="18" fillId="8" borderId="0" xfId="0" applyNumberFormat="1" applyFont="1" applyFill="1" applyAlignment="1">
      <alignment horizontal="center"/>
    </xf>
    <xf numFmtId="0" fontId="0" fillId="8" borderId="7" xfId="0" applyFill="1" applyBorder="1"/>
    <xf numFmtId="0" fontId="18" fillId="8" borderId="8" xfId="0" applyFont="1" applyFill="1" applyBorder="1" applyAlignment="1">
      <alignment horizontal="center"/>
    </xf>
    <xf numFmtId="0" fontId="0" fillId="8" borderId="8" xfId="0" applyFill="1" applyBorder="1"/>
    <xf numFmtId="0" fontId="0" fillId="8" borderId="9" xfId="0" applyFill="1" applyBorder="1"/>
    <xf numFmtId="0" fontId="10" fillId="2" borderId="0" xfId="6" applyFont="1" applyFill="1" applyAlignment="1">
      <alignment horizontal="center" vertical="center" wrapText="1"/>
    </xf>
    <xf numFmtId="0" fontId="15" fillId="2" borderId="1" xfId="8" applyFont="1" applyFill="1" applyBorder="1" applyAlignment="1">
      <alignment horizontal="center"/>
    </xf>
    <xf numFmtId="0" fontId="15" fillId="2" borderId="3" xfId="8" applyFont="1" applyFill="1" applyBorder="1" applyAlignment="1">
      <alignment horizontal="center"/>
    </xf>
    <xf numFmtId="0" fontId="15" fillId="2" borderId="15" xfId="8" applyFont="1" applyFill="1" applyBorder="1" applyAlignment="1">
      <alignment horizontal="center"/>
    </xf>
    <xf numFmtId="0" fontId="16" fillId="2" borderId="5" xfId="7" applyFont="1" applyFill="1" applyBorder="1" applyAlignment="1">
      <alignment horizontal="center"/>
    </xf>
    <xf numFmtId="0" fontId="16" fillId="2" borderId="0" xfId="7" applyFont="1" applyFill="1" applyAlignment="1">
      <alignment horizontal="center"/>
    </xf>
    <xf numFmtId="0" fontId="16" fillId="2" borderId="14" xfId="7" applyFont="1" applyFill="1" applyBorder="1" applyAlignment="1">
      <alignment horizontal="center"/>
    </xf>
    <xf numFmtId="0" fontId="16" fillId="2" borderId="7" xfId="7" applyFont="1" applyFill="1" applyBorder="1" applyAlignment="1">
      <alignment horizontal="center"/>
    </xf>
    <xf numFmtId="0" fontId="16" fillId="2" borderId="8" xfId="7" applyFont="1" applyFill="1" applyBorder="1" applyAlignment="1">
      <alignment horizontal="center"/>
    </xf>
    <xf numFmtId="0" fontId="16" fillId="2" borderId="13" xfId="7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21" fillId="0" borderId="10" xfId="0" applyFont="1" applyBorder="1" applyAlignment="1">
      <alignment horizontal="center"/>
    </xf>
    <xf numFmtId="0" fontId="21" fillId="0" borderId="16" xfId="0" applyFont="1" applyBorder="1" applyAlignment="1">
      <alignment horizontal="center"/>
    </xf>
    <xf numFmtId="0" fontId="21" fillId="0" borderId="11" xfId="0" applyFont="1" applyBorder="1" applyAlignment="1">
      <alignment horizontal="center"/>
    </xf>
    <xf numFmtId="1" fontId="18" fillId="8" borderId="5" xfId="0" applyNumberFormat="1" applyFont="1" applyFill="1" applyBorder="1" applyAlignment="1">
      <alignment horizontal="left"/>
    </xf>
  </cellXfs>
  <cellStyles count="9">
    <cellStyle name="Hyperlink 2" xfId="2" xr:uid="{4FE61311-DBD8-B048-945F-211246329FAC}"/>
    <cellStyle name="Hyperlink 2 2" xfId="8" xr:uid="{9AEAE755-0984-374B-83D3-325E278840C1}"/>
    <cellStyle name="Hyperlink 3" xfId="4" xr:uid="{6006D9EC-8120-0749-984A-414BFE0882C3}"/>
    <cellStyle name="Normal" xfId="0" builtinId="0"/>
    <cellStyle name="Normal 2" xfId="1" xr:uid="{63DDC796-707B-E346-BECA-246AC8FB8D6E}"/>
    <cellStyle name="Normal 2 2" xfId="6" xr:uid="{23C92AB3-C5D4-E44F-86E5-0B511C926082}"/>
    <cellStyle name="Normal 3" xfId="3" xr:uid="{9EF0BE49-41F8-3641-9F36-6E0EA183D3EE}"/>
    <cellStyle name="Normal 4" xfId="5" xr:uid="{19ECB998-5E58-6E4F-9183-EF25138180AA}"/>
    <cellStyle name="Normal 5" xfId="7" xr:uid="{25E274EF-2CE5-6C42-848D-8D45B2DC2040}"/>
  </cellStyles>
  <dxfs count="0"/>
  <tableStyles count="0" defaultTableStyle="TableStyleMedium9" defaultPivotStyle="PivotStyleMedium7"/>
  <colors>
    <mruColors>
      <color rgb="FFFFF4C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800" b="1"/>
              <a:t>Moon Phases and Moon distance (perigee)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CH"/>
        </a:p>
      </c:txPr>
    </c:title>
    <c:autoTitleDeleted val="0"/>
    <c:plotArea>
      <c:layout/>
      <c:scatterChart>
        <c:scatterStyle val="lineMarker"/>
        <c:varyColors val="0"/>
        <c:ser>
          <c:idx val="1"/>
          <c:order val="0"/>
          <c:tx>
            <c:v>First Quarter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>
                  <a:lumMod val="60000"/>
                  <a:lumOff val="40000"/>
                </a:schemeClr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Tides!$E$59:$E$71</c:f>
              <c:numCache>
                <c:formatCode>0.00</c:formatCode>
                <c:ptCount val="13"/>
                <c:pt idx="0">
                  <c:v>11.010287499999988</c:v>
                </c:pt>
                <c:pt idx="1">
                  <c:v>40.540877499999986</c:v>
                </c:pt>
                <c:pt idx="2">
                  <c:v>70.071467499999983</c:v>
                </c:pt>
                <c:pt idx="3">
                  <c:v>99.602057499999987</c:v>
                </c:pt>
                <c:pt idx="4">
                  <c:v>129.13264749999999</c:v>
                </c:pt>
                <c:pt idx="5">
                  <c:v>158.66323749999998</c:v>
                </c:pt>
                <c:pt idx="6">
                  <c:v>188.19382749999997</c:v>
                </c:pt>
                <c:pt idx="7">
                  <c:v>217.72441749999996</c:v>
                </c:pt>
                <c:pt idx="8">
                  <c:v>247.25500749999995</c:v>
                </c:pt>
                <c:pt idx="9">
                  <c:v>276.78559749999994</c:v>
                </c:pt>
                <c:pt idx="10">
                  <c:v>306.31618749999996</c:v>
                </c:pt>
                <c:pt idx="11">
                  <c:v>335.84677749999997</c:v>
                </c:pt>
                <c:pt idx="12">
                  <c:v>365.37736749999999</c:v>
                </c:pt>
              </c:numCache>
            </c:numRef>
          </c:xVal>
          <c:yVal>
            <c:numRef>
              <c:f>Tides!$B$93:$B$105</c:f>
              <c:numCache>
                <c:formatCode>General</c:formatCode>
                <c:ptCount val="13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1AC-B842-BEE3-22ABA4214D7C}"/>
            </c:ext>
          </c:extLst>
        </c:ser>
        <c:ser>
          <c:idx val="3"/>
          <c:order val="1"/>
          <c:tx>
            <c:v>Last Quarter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5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Tides!$J$59:$J$71</c:f>
              <c:numCache>
                <c:formatCode>0.00</c:formatCode>
                <c:ptCount val="13"/>
                <c:pt idx="0">
                  <c:v>25.775582499999988</c:v>
                </c:pt>
                <c:pt idx="1">
                  <c:v>55.306172499999988</c:v>
                </c:pt>
                <c:pt idx="2">
                  <c:v>84.836762499999992</c:v>
                </c:pt>
                <c:pt idx="3">
                  <c:v>114.3673525</c:v>
                </c:pt>
                <c:pt idx="4">
                  <c:v>143.8979425</c:v>
                </c:pt>
                <c:pt idx="5">
                  <c:v>173.42853249999999</c:v>
                </c:pt>
                <c:pt idx="6">
                  <c:v>202.95912249999998</c:v>
                </c:pt>
                <c:pt idx="7">
                  <c:v>232.48971249999997</c:v>
                </c:pt>
                <c:pt idx="8">
                  <c:v>262.02030249999996</c:v>
                </c:pt>
                <c:pt idx="9">
                  <c:v>291.55089249999997</c:v>
                </c:pt>
                <c:pt idx="10">
                  <c:v>321.08148249999999</c:v>
                </c:pt>
                <c:pt idx="11">
                  <c:v>350.61207250000001</c:v>
                </c:pt>
                <c:pt idx="12">
                  <c:v>380.14266250000003</c:v>
                </c:pt>
              </c:numCache>
            </c:numRef>
          </c:xVal>
          <c:yVal>
            <c:numRef>
              <c:f>Tides!$D$93:$D$105</c:f>
              <c:numCache>
                <c:formatCode>General</c:formatCode>
                <c:ptCount val="13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3</c:v>
                </c:pt>
                <c:pt idx="12">
                  <c:v>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E1AC-B842-BEE3-22ABA4214D7C}"/>
            </c:ext>
          </c:extLst>
        </c:ser>
        <c:ser>
          <c:idx val="4"/>
          <c:order val="2"/>
          <c:tx>
            <c:v>Perigee</c:v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8"/>
            <c:spPr>
              <a:solidFill>
                <a:srgbClr val="00B050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Tides!$C$24:$C$36</c:f>
              <c:numCache>
                <c:formatCode>0.0</c:formatCode>
                <c:ptCount val="13"/>
                <c:pt idx="0">
                  <c:v>11</c:v>
                </c:pt>
                <c:pt idx="1">
                  <c:v>39.5</c:v>
                </c:pt>
                <c:pt idx="2">
                  <c:v>67.5</c:v>
                </c:pt>
                <c:pt idx="3">
                  <c:v>96</c:v>
                </c:pt>
                <c:pt idx="4">
                  <c:v>124.5</c:v>
                </c:pt>
                <c:pt idx="5">
                  <c:v>152</c:v>
                </c:pt>
                <c:pt idx="6">
                  <c:v>177</c:v>
                </c:pt>
                <c:pt idx="7">
                  <c:v>204</c:v>
                </c:pt>
                <c:pt idx="8">
                  <c:v>232</c:v>
                </c:pt>
                <c:pt idx="9">
                  <c:v>260</c:v>
                </c:pt>
                <c:pt idx="10">
                  <c:v>288.5</c:v>
                </c:pt>
                <c:pt idx="11">
                  <c:v>317</c:v>
                </c:pt>
                <c:pt idx="12">
                  <c:v>345</c:v>
                </c:pt>
              </c:numCache>
            </c:numRef>
          </c:xVal>
          <c:yVal>
            <c:numRef>
              <c:f>Tides!$C$93:$C$105</c:f>
              <c:numCache>
                <c:formatCode>General</c:formatCode>
                <c:ptCount val="13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E1AC-B842-BEE3-22ABA4214D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2030335"/>
        <c:axId val="737821359"/>
      </c:scatterChart>
      <c:valAx>
        <c:axId val="932030335"/>
        <c:scaling>
          <c:orientation val="minMax"/>
          <c:max val="366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Day number</a:t>
                </a:r>
              </a:p>
            </c:rich>
          </c:tx>
          <c:layout>
            <c:manualLayout>
              <c:xMode val="edge"/>
              <c:yMode val="edge"/>
              <c:x val="0.47272317403065828"/>
              <c:y val="0.9556465603462385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CH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CH"/>
          </a:p>
        </c:txPr>
        <c:crossAx val="737821359"/>
        <c:crosses val="autoZero"/>
        <c:crossBetween val="midCat"/>
        <c:majorUnit val="30"/>
      </c:valAx>
      <c:valAx>
        <c:axId val="737821359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932030335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CH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CH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800" b="1"/>
              <a:t>Moon Phases and Moon distance (perigee)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CH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New Moon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Tides!$E$24:$E$36</c:f>
              <c:numCache>
                <c:formatCode>0.00</c:formatCode>
                <c:ptCount val="13"/>
                <c:pt idx="0">
                  <c:v>3.627639999999988</c:v>
                </c:pt>
                <c:pt idx="1">
                  <c:v>33.158229999999989</c:v>
                </c:pt>
                <c:pt idx="2">
                  <c:v>62.688819999999993</c:v>
                </c:pt>
                <c:pt idx="3">
                  <c:v>92.219409999999996</c:v>
                </c:pt>
                <c:pt idx="4">
                  <c:v>121.75</c:v>
                </c:pt>
                <c:pt idx="5">
                  <c:v>151.28058999999999</c:v>
                </c:pt>
                <c:pt idx="6">
                  <c:v>180.81117999999998</c:v>
                </c:pt>
                <c:pt idx="7">
                  <c:v>210.34176999999997</c:v>
                </c:pt>
                <c:pt idx="8">
                  <c:v>239.87235999999996</c:v>
                </c:pt>
                <c:pt idx="9">
                  <c:v>269.40294999999998</c:v>
                </c:pt>
                <c:pt idx="10">
                  <c:v>298.93353999999999</c:v>
                </c:pt>
                <c:pt idx="11">
                  <c:v>328.46413000000001</c:v>
                </c:pt>
                <c:pt idx="12">
                  <c:v>357.99472000000003</c:v>
                </c:pt>
              </c:numCache>
            </c:numRef>
          </c:xVal>
          <c:yVal>
            <c:numRef>
              <c:f>Tides!$B$93:$B$105</c:f>
              <c:numCache>
                <c:formatCode>General</c:formatCode>
                <c:ptCount val="13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D67-AB47-AF44-CFC16ECC4987}"/>
            </c:ext>
          </c:extLst>
        </c:ser>
        <c:ser>
          <c:idx val="2"/>
          <c:order val="1"/>
          <c:tx>
            <c:v>Full Moon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FFFF00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Tides!$J$24:$J$36</c:f>
              <c:numCache>
                <c:formatCode>0.00</c:formatCode>
                <c:ptCount val="13"/>
                <c:pt idx="0">
                  <c:v>18.392934999999987</c:v>
                </c:pt>
                <c:pt idx="1">
                  <c:v>47.923524999999984</c:v>
                </c:pt>
                <c:pt idx="2">
                  <c:v>77.454114999999987</c:v>
                </c:pt>
                <c:pt idx="3">
                  <c:v>106.98470499999999</c:v>
                </c:pt>
                <c:pt idx="4">
                  <c:v>136.51529499999998</c:v>
                </c:pt>
                <c:pt idx="5">
                  <c:v>166.04588499999997</c:v>
                </c:pt>
                <c:pt idx="6">
                  <c:v>195.57647499999996</c:v>
                </c:pt>
                <c:pt idx="7">
                  <c:v>225.10706499999995</c:v>
                </c:pt>
                <c:pt idx="8">
                  <c:v>254.63765499999994</c:v>
                </c:pt>
                <c:pt idx="9">
                  <c:v>284.16824499999996</c:v>
                </c:pt>
                <c:pt idx="10">
                  <c:v>313.69883499999997</c:v>
                </c:pt>
                <c:pt idx="11">
                  <c:v>343.22942499999999</c:v>
                </c:pt>
                <c:pt idx="12">
                  <c:v>372.76001500000001</c:v>
                </c:pt>
              </c:numCache>
            </c:numRef>
          </c:xVal>
          <c:yVal>
            <c:numRef>
              <c:f>Tides!$D$93:$D$105</c:f>
              <c:numCache>
                <c:formatCode>General</c:formatCode>
                <c:ptCount val="13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3</c:v>
                </c:pt>
                <c:pt idx="12">
                  <c:v>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8D67-AB47-AF44-CFC16ECC4987}"/>
            </c:ext>
          </c:extLst>
        </c:ser>
        <c:ser>
          <c:idx val="4"/>
          <c:order val="2"/>
          <c:tx>
            <c:v>Perigee</c:v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8"/>
            <c:spPr>
              <a:solidFill>
                <a:srgbClr val="00B050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Tides!$C$24:$C$36</c:f>
              <c:numCache>
                <c:formatCode>0.0</c:formatCode>
                <c:ptCount val="13"/>
                <c:pt idx="0">
                  <c:v>11</c:v>
                </c:pt>
                <c:pt idx="1">
                  <c:v>39.5</c:v>
                </c:pt>
                <c:pt idx="2">
                  <c:v>67.5</c:v>
                </c:pt>
                <c:pt idx="3">
                  <c:v>96</c:v>
                </c:pt>
                <c:pt idx="4">
                  <c:v>124.5</c:v>
                </c:pt>
                <c:pt idx="5">
                  <c:v>152</c:v>
                </c:pt>
                <c:pt idx="6">
                  <c:v>177</c:v>
                </c:pt>
                <c:pt idx="7">
                  <c:v>204</c:v>
                </c:pt>
                <c:pt idx="8">
                  <c:v>232</c:v>
                </c:pt>
                <c:pt idx="9">
                  <c:v>260</c:v>
                </c:pt>
                <c:pt idx="10">
                  <c:v>288.5</c:v>
                </c:pt>
                <c:pt idx="11">
                  <c:v>317</c:v>
                </c:pt>
                <c:pt idx="12">
                  <c:v>345</c:v>
                </c:pt>
              </c:numCache>
            </c:numRef>
          </c:xVal>
          <c:yVal>
            <c:numRef>
              <c:f>Tides!$C$93:$C$105</c:f>
              <c:numCache>
                <c:formatCode>General</c:formatCode>
                <c:ptCount val="13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8D67-AB47-AF44-CFC16ECC49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2030335"/>
        <c:axId val="737821359"/>
      </c:scatterChart>
      <c:valAx>
        <c:axId val="932030335"/>
        <c:scaling>
          <c:orientation val="minMax"/>
          <c:max val="366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Day number</a:t>
                </a:r>
              </a:p>
            </c:rich>
          </c:tx>
          <c:layout>
            <c:manualLayout>
              <c:xMode val="edge"/>
              <c:yMode val="edge"/>
              <c:x val="0.47272317403065828"/>
              <c:y val="0.9556465603462385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CH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CH"/>
          </a:p>
        </c:txPr>
        <c:crossAx val="737821359"/>
        <c:crosses val="autoZero"/>
        <c:crossBetween val="midCat"/>
        <c:majorUnit val="30"/>
      </c:valAx>
      <c:valAx>
        <c:axId val="737821359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932030335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CH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CH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g"/><Relationship Id="rId1" Type="http://schemas.openxmlformats.org/officeDocument/2006/relationships/hyperlink" Target="https://www.astronomy-morsels.ch/morsels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3.jp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622300</xdr:colOff>
      <xdr:row>45</xdr:row>
      <xdr:rowOff>101600</xdr:rowOff>
    </xdr:from>
    <xdr:to>
      <xdr:col>8</xdr:col>
      <xdr:colOff>838200</xdr:colOff>
      <xdr:row>55</xdr:row>
      <xdr:rowOff>12700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ECC9ED-6CAA-A177-1B8B-D12247A340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11400" y="10972800"/>
          <a:ext cx="5397500" cy="1943100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304800</xdr:colOff>
      <xdr:row>20</xdr:row>
      <xdr:rowOff>101600</xdr:rowOff>
    </xdr:to>
    <xdr:sp macro="" textlink="">
      <xdr:nvSpPr>
        <xdr:cNvPr id="1025" name="AutoShape 1" descr="Astro Bob: Happy aphelion! You've finally arrived on the far side - Duluth  News Tribune | News, weather, and sports from Duluth, Minnesota">
          <a:extLst>
            <a:ext uri="{FF2B5EF4-FFF2-40B4-BE49-F238E27FC236}">
              <a16:creationId xmlns:a16="http://schemas.microsoft.com/office/drawing/2014/main" id="{817BFCBE-CE71-A526-17A4-82D4C1ED3934}"/>
            </a:ext>
          </a:extLst>
        </xdr:cNvPr>
        <xdr:cNvSpPr>
          <a:spLocks noChangeAspect="1" noChangeArrowheads="1"/>
        </xdr:cNvSpPr>
      </xdr:nvSpPr>
      <xdr:spPr bwMode="auto">
        <a:xfrm>
          <a:off x="12763500" y="3962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23</xdr:row>
      <xdr:rowOff>0</xdr:rowOff>
    </xdr:from>
    <xdr:to>
      <xdr:col>13</xdr:col>
      <xdr:colOff>304800</xdr:colOff>
      <xdr:row>24</xdr:row>
      <xdr:rowOff>101600</xdr:rowOff>
    </xdr:to>
    <xdr:sp macro="" textlink="">
      <xdr:nvSpPr>
        <xdr:cNvPr id="1026" name="AutoShape 2" descr="Astro Bob: Happy aphelion! You've finally arrived on the far side - Duluth  News Tribune | News, weather, and sports from Duluth, Minnesota">
          <a:extLst>
            <a:ext uri="{FF2B5EF4-FFF2-40B4-BE49-F238E27FC236}">
              <a16:creationId xmlns:a16="http://schemas.microsoft.com/office/drawing/2014/main" id="{D6EDAA29-CCCF-FC75-089B-0725DC1A510C}"/>
            </a:ext>
          </a:extLst>
        </xdr:cNvPr>
        <xdr:cNvSpPr>
          <a:spLocks noChangeAspect="1" noChangeArrowheads="1"/>
        </xdr:cNvSpPr>
      </xdr:nvSpPr>
      <xdr:spPr bwMode="auto">
        <a:xfrm>
          <a:off x="11112500" y="4775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507298</xdr:colOff>
      <xdr:row>16</xdr:row>
      <xdr:rowOff>165100</xdr:rowOff>
    </xdr:from>
    <xdr:to>
      <xdr:col>9</xdr:col>
      <xdr:colOff>147869</xdr:colOff>
      <xdr:row>37</xdr:row>
      <xdr:rowOff>165100</xdr:rowOff>
    </xdr:to>
    <xdr:pic>
      <xdr:nvPicPr>
        <xdr:cNvPr id="4" name="Picture 3" descr="Cause and Effect: Tides">
          <a:extLst>
            <a:ext uri="{FF2B5EF4-FFF2-40B4-BE49-F238E27FC236}">
              <a16:creationId xmlns:a16="http://schemas.microsoft.com/office/drawing/2014/main" id="{71D49C7C-04A1-D977-CD87-6C0F83EE8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6398" y="3517900"/>
          <a:ext cx="5685771" cy="426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38100</xdr:colOff>
      <xdr:row>4</xdr:row>
      <xdr:rowOff>127000</xdr:rowOff>
    </xdr:from>
    <xdr:to>
      <xdr:col>37</xdr:col>
      <xdr:colOff>435844</xdr:colOff>
      <xdr:row>20</xdr:row>
      <xdr:rowOff>165100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C0CE039-35D4-2F4D-BE74-B93CCDB9FE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225000" y="1016000"/>
          <a:ext cx="12780244" cy="33274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0</xdr:col>
      <xdr:colOff>787400</xdr:colOff>
      <xdr:row>75</xdr:row>
      <xdr:rowOff>50800</xdr:rowOff>
    </xdr:from>
    <xdr:to>
      <xdr:col>14</xdr:col>
      <xdr:colOff>38100</xdr:colOff>
      <xdr:row>84</xdr:row>
      <xdr:rowOff>177800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9319B869-AA73-28DD-C39E-20A70757355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12700</xdr:colOff>
      <xdr:row>39</xdr:row>
      <xdr:rowOff>190500</xdr:rowOff>
    </xdr:from>
    <xdr:to>
      <xdr:col>14</xdr:col>
      <xdr:colOff>63500</xdr:colOff>
      <xdr:row>49</xdr:row>
      <xdr:rowOff>114300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C3074377-FF95-DA45-B4A2-C52032D820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9</xdr:col>
      <xdr:colOff>687373</xdr:colOff>
      <xdr:row>39</xdr:row>
      <xdr:rowOff>127000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7077A70-6BED-0947-BC67-01AA6AE995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5500" y="10566400"/>
          <a:ext cx="7291373" cy="78486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10</xdr:col>
      <xdr:colOff>215900</xdr:colOff>
      <xdr:row>5</xdr:row>
      <xdr:rowOff>0</xdr:rowOff>
    </xdr:from>
    <xdr:to>
      <xdr:col>18</xdr:col>
      <xdr:colOff>229649</xdr:colOff>
      <xdr:row>35</xdr:row>
      <xdr:rowOff>114300</xdr:rowOff>
    </xdr:to>
    <xdr:pic>
      <xdr:nvPicPr>
        <xdr:cNvPr id="3" name="Picture 2" descr="arth – Moon – Sun positions and the tides.">
          <a:extLst>
            <a:ext uri="{FF2B5EF4-FFF2-40B4-BE49-F238E27FC236}">
              <a16:creationId xmlns:a16="http://schemas.microsoft.com/office/drawing/2014/main" id="{87B68D64-0626-B34A-BB19-B59B34534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0900" y="11379200"/>
          <a:ext cx="6617749" cy="6210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astronomy-morsels.ch/" TargetMode="External"/><Relationship Id="rId1" Type="http://schemas.openxmlformats.org/officeDocument/2006/relationships/hyperlink" Target="mailto:anton@astronomy-morsels.ch?subject=Eclipse%20Data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D29A1-A645-9748-8CE6-AFA19E334F6B}">
  <dimension ref="B2:P44"/>
  <sheetViews>
    <sheetView showGridLines="0" tabSelected="1" workbookViewId="0">
      <selection activeCell="A6" sqref="A6"/>
    </sheetView>
  </sheetViews>
  <sheetFormatPr baseColWidth="10" defaultRowHeight="16" x14ac:dyDescent="0.2"/>
  <cols>
    <col min="1" max="1" width="10.83203125" style="45"/>
    <col min="2" max="11" width="11.33203125" style="45" customWidth="1"/>
    <col min="12" max="16384" width="10.83203125" style="45"/>
  </cols>
  <sheetData>
    <row r="2" spans="2:11" ht="15" customHeight="1" x14ac:dyDescent="0.2"/>
    <row r="3" spans="2:11" ht="16" customHeight="1" x14ac:dyDescent="0.2">
      <c r="B3" s="97" t="s">
        <v>46</v>
      </c>
      <c r="C3" s="97"/>
      <c r="D3" s="97"/>
      <c r="E3" s="97"/>
      <c r="F3" s="97"/>
      <c r="G3" s="97"/>
      <c r="H3" s="97"/>
      <c r="I3" s="97"/>
      <c r="J3" s="97"/>
      <c r="K3" s="97"/>
    </row>
    <row r="4" spans="2:11" ht="16" customHeight="1" x14ac:dyDescent="0.2">
      <c r="B4" s="97"/>
      <c r="C4" s="97"/>
      <c r="D4" s="97"/>
      <c r="E4" s="97"/>
      <c r="F4" s="97"/>
      <c r="G4" s="97"/>
      <c r="H4" s="97"/>
      <c r="I4" s="97"/>
      <c r="J4" s="97"/>
      <c r="K4" s="97"/>
    </row>
    <row r="5" spans="2:11" ht="16" customHeight="1" x14ac:dyDescent="0.2">
      <c r="B5" s="97"/>
      <c r="C5" s="97"/>
      <c r="D5" s="97"/>
      <c r="E5" s="97"/>
      <c r="F5" s="97"/>
      <c r="G5" s="97"/>
      <c r="H5" s="97"/>
      <c r="I5" s="97"/>
      <c r="J5" s="97"/>
      <c r="K5" s="97"/>
    </row>
    <row r="6" spans="2:11" ht="16" customHeight="1" x14ac:dyDescent="0.2">
      <c r="B6" s="97"/>
      <c r="C6" s="97"/>
      <c r="D6" s="97"/>
      <c r="E6" s="97"/>
      <c r="F6" s="97"/>
      <c r="G6" s="97"/>
      <c r="H6" s="97"/>
      <c r="I6" s="97"/>
      <c r="J6" s="97"/>
      <c r="K6" s="97"/>
    </row>
    <row r="7" spans="2:11" ht="16" customHeight="1" x14ac:dyDescent="0.2">
      <c r="B7" s="97"/>
      <c r="C7" s="97"/>
      <c r="D7" s="97"/>
      <c r="E7" s="97"/>
      <c r="F7" s="97"/>
      <c r="G7" s="97"/>
      <c r="H7" s="97"/>
      <c r="I7" s="97"/>
      <c r="J7" s="97"/>
      <c r="K7" s="97"/>
    </row>
    <row r="8" spans="2:11" ht="16" customHeight="1" x14ac:dyDescent="0.2">
      <c r="B8" s="97"/>
      <c r="C8" s="97"/>
      <c r="D8" s="97"/>
      <c r="E8" s="97"/>
      <c r="F8" s="97"/>
      <c r="G8" s="97"/>
      <c r="H8" s="97"/>
      <c r="I8" s="97"/>
      <c r="J8" s="97"/>
      <c r="K8" s="97"/>
    </row>
    <row r="9" spans="2:11" ht="16" customHeight="1" x14ac:dyDescent="0.2">
      <c r="B9" s="97"/>
      <c r="C9" s="97"/>
      <c r="D9" s="97"/>
      <c r="E9" s="97"/>
      <c r="F9" s="97"/>
      <c r="G9" s="97"/>
      <c r="H9" s="97"/>
      <c r="I9" s="97"/>
      <c r="J9" s="97"/>
      <c r="K9" s="97"/>
    </row>
    <row r="13" spans="2:11" ht="19" x14ac:dyDescent="0.25">
      <c r="D13" s="2" t="s">
        <v>13</v>
      </c>
      <c r="E13" s="3"/>
      <c r="F13" s="4"/>
      <c r="G13" s="4"/>
      <c r="H13" s="4"/>
      <c r="I13" s="5" t="s">
        <v>9</v>
      </c>
    </row>
    <row r="14" spans="2:11" ht="19" x14ac:dyDescent="0.25">
      <c r="D14" s="6"/>
      <c r="E14" s="7"/>
      <c r="F14" s="8"/>
      <c r="G14" s="8"/>
      <c r="H14" s="8"/>
      <c r="I14" s="9"/>
    </row>
    <row r="15" spans="2:11" ht="19" x14ac:dyDescent="0.25">
      <c r="D15" s="10" t="s">
        <v>20</v>
      </c>
      <c r="E15" s="11"/>
      <c r="F15" s="12"/>
      <c r="G15" s="12"/>
      <c r="H15" s="12"/>
      <c r="I15" s="13" t="s">
        <v>8</v>
      </c>
    </row>
    <row r="18" spans="3:16" x14ac:dyDescent="0.2">
      <c r="N18" s="38"/>
    </row>
    <row r="20" spans="3:16" x14ac:dyDescent="0.2">
      <c r="P20" s="38"/>
    </row>
    <row r="22" spans="3:16" x14ac:dyDescent="0.2">
      <c r="C22" s="1"/>
    </row>
    <row r="24" spans="3:16" x14ac:dyDescent="0.2">
      <c r="N24" s="38"/>
    </row>
    <row r="28" spans="3:16" x14ac:dyDescent="0.2">
      <c r="F28" s="46"/>
    </row>
    <row r="36" spans="2:14" x14ac:dyDescent="0.2">
      <c r="N36" s="38"/>
    </row>
    <row r="42" spans="2:14" x14ac:dyDescent="0.2">
      <c r="B42" s="98" t="s">
        <v>7</v>
      </c>
      <c r="C42" s="99"/>
      <c r="D42" s="99"/>
      <c r="E42" s="99"/>
      <c r="F42" s="99"/>
      <c r="G42" s="99"/>
      <c r="H42" s="99"/>
      <c r="I42" s="99"/>
      <c r="J42" s="99"/>
      <c r="K42" s="100"/>
    </row>
    <row r="43" spans="2:14" x14ac:dyDescent="0.2">
      <c r="B43" s="101" t="s">
        <v>6</v>
      </c>
      <c r="C43" s="102"/>
      <c r="D43" s="102"/>
      <c r="E43" s="102"/>
      <c r="F43" s="102"/>
      <c r="G43" s="102"/>
      <c r="H43" s="102"/>
      <c r="I43" s="102"/>
      <c r="J43" s="102"/>
      <c r="K43" s="103"/>
    </row>
    <row r="44" spans="2:14" x14ac:dyDescent="0.2">
      <c r="B44" s="104" t="s">
        <v>5</v>
      </c>
      <c r="C44" s="105"/>
      <c r="D44" s="105"/>
      <c r="E44" s="105"/>
      <c r="F44" s="105"/>
      <c r="G44" s="105"/>
      <c r="H44" s="105"/>
      <c r="I44" s="105"/>
      <c r="J44" s="105"/>
      <c r="K44" s="106"/>
    </row>
  </sheetData>
  <sheetProtection sheet="1" objects="1" scenarios="1"/>
  <mergeCells count="4">
    <mergeCell ref="B3:K9"/>
    <mergeCell ref="B42:K42"/>
    <mergeCell ref="B43:K43"/>
    <mergeCell ref="B44:K44"/>
  </mergeCells>
  <hyperlinks>
    <hyperlink ref="I13" r:id="rId1" xr:uid="{90E4F950-9367-B349-8B4D-872BF42B2581}"/>
    <hyperlink ref="B42" r:id="rId2" display="http://www.astronomy-morsels.ch/" xr:uid="{5C22362B-7907-4143-82D4-173FB51A49C2}"/>
  </hyperlinks>
  <pageMargins left="0.7" right="0.7" top="0.75" bottom="0.75" header="0.3" footer="0.3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5AC47-7FD9-6845-8F83-2A99EF2BA82B}">
  <dimension ref="B2:W737"/>
  <sheetViews>
    <sheetView showGridLines="0" workbookViewId="0">
      <selection activeCell="A25" sqref="A25"/>
    </sheetView>
  </sheetViews>
  <sheetFormatPr baseColWidth="10" defaultRowHeight="16" x14ac:dyDescent="0.2"/>
  <cols>
    <col min="2" max="2" width="18.33203125" style="23" customWidth="1"/>
    <col min="3" max="15" width="14.33203125" customWidth="1"/>
    <col min="16" max="16" width="3.33203125" style="38" customWidth="1"/>
    <col min="17" max="17" width="10.83203125" style="20"/>
    <col min="18" max="18" width="5.83203125" customWidth="1"/>
    <col min="19" max="19" width="12.33203125" style="20" customWidth="1"/>
    <col min="22" max="22" width="5.83203125" customWidth="1"/>
  </cols>
  <sheetData>
    <row r="2" spans="2:23" x14ac:dyDescent="0.2">
      <c r="B2" s="21"/>
      <c r="C2" s="14" t="s">
        <v>14</v>
      </c>
      <c r="D2" s="26"/>
      <c r="E2" s="26"/>
      <c r="F2" s="26"/>
      <c r="N2" s="26"/>
      <c r="O2" s="26"/>
      <c r="P2" s="32"/>
      <c r="R2" s="23"/>
      <c r="S2" s="47" t="s">
        <v>40</v>
      </c>
      <c r="U2" s="24" t="s">
        <v>28</v>
      </c>
    </row>
    <row r="3" spans="2:23" ht="19" x14ac:dyDescent="0.25">
      <c r="B3" s="22" t="s">
        <v>25</v>
      </c>
      <c r="C3" s="15">
        <v>45413</v>
      </c>
      <c r="D3" s="27"/>
      <c r="E3" s="84" t="s">
        <v>39</v>
      </c>
      <c r="F3" s="85"/>
      <c r="G3" s="86"/>
      <c r="H3" s="86"/>
      <c r="I3" s="86"/>
      <c r="J3" s="86"/>
      <c r="K3" s="86"/>
      <c r="L3" s="86"/>
      <c r="M3" s="87"/>
      <c r="N3" s="27"/>
      <c r="O3" s="27"/>
      <c r="P3" s="33"/>
      <c r="R3" s="23"/>
      <c r="S3" s="49" t="s">
        <v>24</v>
      </c>
      <c r="T3" s="20"/>
      <c r="U3" s="25">
        <f>PI()/180</f>
        <v>1.7453292519943295E-2</v>
      </c>
      <c r="W3" s="40"/>
    </row>
    <row r="4" spans="2:23" ht="19" x14ac:dyDescent="0.25">
      <c r="B4" s="22" t="s">
        <v>27</v>
      </c>
      <c r="C4" s="16">
        <v>0.75</v>
      </c>
      <c r="D4" s="28"/>
      <c r="E4" s="88" t="s">
        <v>41</v>
      </c>
      <c r="F4" s="89"/>
      <c r="G4" s="90"/>
      <c r="H4" s="90"/>
      <c r="I4" s="90"/>
      <c r="J4" s="90"/>
      <c r="K4" s="90"/>
      <c r="L4" s="90"/>
      <c r="M4" s="91"/>
      <c r="N4" s="28"/>
      <c r="O4" s="28"/>
      <c r="P4" s="34"/>
      <c r="R4" s="41" t="s">
        <v>2</v>
      </c>
      <c r="S4" s="42" t="s">
        <v>21</v>
      </c>
      <c r="T4" s="42" t="s">
        <v>22</v>
      </c>
      <c r="U4" s="43" t="s">
        <v>19</v>
      </c>
      <c r="W4" s="40" t="s">
        <v>23</v>
      </c>
    </row>
    <row r="5" spans="2:23" x14ac:dyDescent="0.2">
      <c r="B5" s="22" t="s">
        <v>26</v>
      </c>
      <c r="C5" s="50">
        <v>29.53059</v>
      </c>
      <c r="D5" s="29"/>
      <c r="E5" s="115" t="s">
        <v>49</v>
      </c>
      <c r="F5" s="92"/>
      <c r="G5" s="90"/>
      <c r="H5" s="90"/>
      <c r="I5" s="90"/>
      <c r="J5" s="90"/>
      <c r="K5" s="90"/>
      <c r="L5" s="90"/>
      <c r="M5" s="91"/>
      <c r="N5" s="29"/>
      <c r="O5" s="29"/>
      <c r="P5" s="35"/>
      <c r="R5" s="51">
        <v>0</v>
      </c>
      <c r="S5" s="56">
        <f t="shared" ref="S5:S38" si="0">(385000.5584-20905.355*COS($U$3*T5)-3699.1109*COS($U$3*(2*U5-T5))-2955.9676*COS($U$3*2*U5)-569.9251*COS($U$3*2*T5)+246.1585*COS($U$3*(2*U5-2*T5)))/385000.5584</f>
        <v>1.0507452173678473</v>
      </c>
      <c r="T5" s="56">
        <f t="shared" ref="T5:T38" si="1">MOD(134.96341138+13.06499295363*($C$17+R5),360)</f>
        <v>195.75663585420989</v>
      </c>
      <c r="U5" s="57">
        <f t="shared" ref="U5:U38" si="2">MOD(297.8502042+12.190749117502*($C$17+R5),360)</f>
        <v>254.14771734003443</v>
      </c>
    </row>
    <row r="6" spans="2:23" x14ac:dyDescent="0.2">
      <c r="B6" s="22" t="s">
        <v>10</v>
      </c>
      <c r="C6" s="17">
        <f>INT(275*MONTH(C3)/9)-IF(C11="Y",1,2)*INT((MONTH(C3)+9)/12)+DAY(C3)-30</f>
        <v>122</v>
      </c>
      <c r="D6" s="21"/>
      <c r="E6" s="93" t="s">
        <v>42</v>
      </c>
      <c r="F6" s="94"/>
      <c r="G6" s="95"/>
      <c r="H6" s="95"/>
      <c r="I6" s="95"/>
      <c r="J6" s="95"/>
      <c r="K6" s="95"/>
      <c r="L6" s="95"/>
      <c r="M6" s="96"/>
      <c r="N6" s="21"/>
      <c r="O6" s="21"/>
      <c r="P6" s="36"/>
      <c r="Q6" s="20" t="str">
        <f t="shared" ref="Q6:Q37" si="3">IF(AND(S6&lt;S5,S6&lt;S7),"Perigee",IF(AND(S6&gt;S5,S6&gt;S7),"Apogee",""))</f>
        <v/>
      </c>
      <c r="R6" s="52">
        <f>R5+0.5</f>
        <v>0.5</v>
      </c>
      <c r="S6" s="56">
        <f t="shared" si="0"/>
        <v>1.0489831593786412</v>
      </c>
      <c r="T6" s="56">
        <f t="shared" si="1"/>
        <v>202.28913233101775</v>
      </c>
      <c r="U6" s="57">
        <f t="shared" si="2"/>
        <v>260.24309189878113</v>
      </c>
    </row>
    <row r="7" spans="2:23" x14ac:dyDescent="0.2">
      <c r="B7" s="24" t="s">
        <v>30</v>
      </c>
      <c r="C7" s="55">
        <f>C6-1+(3600*HOUR($C$4)+60*MINUTE($C$4)+SECOND($C$4))/(24*3600)</f>
        <v>121.75</v>
      </c>
      <c r="D7" s="21"/>
      <c r="E7" s="21"/>
      <c r="F7" s="21"/>
      <c r="N7" s="21"/>
      <c r="O7" s="21"/>
      <c r="P7" s="36"/>
      <c r="Q7" s="20" t="str">
        <f t="shared" si="3"/>
        <v/>
      </c>
      <c r="R7" s="52">
        <f t="shared" ref="R7:R38" si="4">R6+0.5</f>
        <v>1</v>
      </c>
      <c r="S7" s="56">
        <f t="shared" si="0"/>
        <v>1.0463667703695332</v>
      </c>
      <c r="T7" s="56">
        <f t="shared" si="1"/>
        <v>208.82162880784017</v>
      </c>
      <c r="U7" s="57">
        <f t="shared" si="2"/>
        <v>266.33846645754238</v>
      </c>
    </row>
    <row r="8" spans="2:23" x14ac:dyDescent="0.2">
      <c r="D8" s="29"/>
      <c r="E8" s="29"/>
      <c r="F8" s="29"/>
      <c r="N8" s="29"/>
      <c r="O8" s="29"/>
      <c r="P8" s="35"/>
      <c r="Q8" s="20" t="str">
        <f t="shared" si="3"/>
        <v/>
      </c>
      <c r="R8" s="52">
        <f t="shared" si="4"/>
        <v>1.5</v>
      </c>
      <c r="S8" s="56">
        <f t="shared" si="0"/>
        <v>1.0429058831639577</v>
      </c>
      <c r="T8" s="56">
        <f t="shared" si="1"/>
        <v>215.35412528464803</v>
      </c>
      <c r="U8" s="57">
        <f t="shared" si="2"/>
        <v>272.43384101628908</v>
      </c>
    </row>
    <row r="9" spans="2:23" x14ac:dyDescent="0.2">
      <c r="B9" s="108" t="s">
        <v>29</v>
      </c>
      <c r="C9" s="109"/>
      <c r="D9" s="21"/>
      <c r="E9" s="21"/>
      <c r="F9" s="21"/>
      <c r="N9" s="21"/>
      <c r="O9" s="21"/>
      <c r="P9" s="36"/>
      <c r="Q9" s="20" t="str">
        <f t="shared" si="3"/>
        <v/>
      </c>
      <c r="R9" s="52">
        <f t="shared" si="4"/>
        <v>2</v>
      </c>
      <c r="S9" s="56">
        <f t="shared" si="0"/>
        <v>1.0386309810841967</v>
      </c>
      <c r="T9" s="56">
        <f t="shared" si="1"/>
        <v>221.88662176147045</v>
      </c>
      <c r="U9" s="57">
        <f t="shared" si="2"/>
        <v>278.52921557503578</v>
      </c>
    </row>
    <row r="10" spans="2:23" x14ac:dyDescent="0.2">
      <c r="B10" s="22" t="s">
        <v>0</v>
      </c>
      <c r="C10" s="17">
        <f>YEAR(C3)</f>
        <v>2024</v>
      </c>
      <c r="D10" s="29"/>
      <c r="E10" s="29"/>
      <c r="F10" s="29"/>
      <c r="N10" s="29"/>
      <c r="O10" s="29"/>
      <c r="P10" s="35"/>
      <c r="Q10" s="20" t="str">
        <f t="shared" si="3"/>
        <v/>
      </c>
      <c r="R10" s="52">
        <f t="shared" si="4"/>
        <v>2.5</v>
      </c>
      <c r="S10" s="56">
        <f t="shared" si="0"/>
        <v>1.0335934779541023</v>
      </c>
      <c r="T10" s="56">
        <f t="shared" si="1"/>
        <v>228.41911823827832</v>
      </c>
      <c r="U10" s="57">
        <f t="shared" si="2"/>
        <v>284.62459013378248</v>
      </c>
    </row>
    <row r="11" spans="2:23" x14ac:dyDescent="0.2">
      <c r="B11" s="22" t="s">
        <v>11</v>
      </c>
      <c r="C11" s="18" t="str">
        <f>IF(OR(MOD(C10,400)=0,AND(MOD(C10,4)=0,MOD(C10,100)&lt;&gt;0)),"Y", "N")</f>
        <v>Y</v>
      </c>
      <c r="D11" s="30"/>
      <c r="E11" s="30"/>
      <c r="F11" s="30"/>
      <c r="N11" s="30"/>
      <c r="O11" s="30"/>
      <c r="P11" s="37"/>
      <c r="Q11" s="20" t="str">
        <f t="shared" si="3"/>
        <v/>
      </c>
      <c r="R11" s="52">
        <f t="shared" si="4"/>
        <v>3</v>
      </c>
      <c r="S11" s="56">
        <f t="shared" si="0"/>
        <v>1.0278652748901769</v>
      </c>
      <c r="T11" s="56">
        <f t="shared" si="1"/>
        <v>234.95161471510073</v>
      </c>
      <c r="U11" s="57">
        <f t="shared" si="2"/>
        <v>290.71996469254373</v>
      </c>
    </row>
    <row r="12" spans="2:23" x14ac:dyDescent="0.2">
      <c r="B12" s="22" t="s">
        <v>16</v>
      </c>
      <c r="C12" s="18">
        <f>IF(C11="N",365.242,366)</f>
        <v>366</v>
      </c>
      <c r="D12" s="30"/>
      <c r="E12" s="30"/>
      <c r="F12" s="30"/>
      <c r="N12" s="30"/>
      <c r="O12" s="30"/>
      <c r="P12" s="37"/>
      <c r="Q12" s="20" t="str">
        <f t="shared" si="3"/>
        <v/>
      </c>
      <c r="R12" s="52">
        <f t="shared" si="4"/>
        <v>3.5</v>
      </c>
      <c r="S12" s="56">
        <f t="shared" si="0"/>
        <v>1.0215375856053277</v>
      </c>
      <c r="T12" s="56">
        <f t="shared" si="1"/>
        <v>241.4841111919086</v>
      </c>
      <c r="U12" s="57">
        <f t="shared" si="2"/>
        <v>296.81533925129042</v>
      </c>
    </row>
    <row r="13" spans="2:23" x14ac:dyDescent="0.2">
      <c r="B13" s="22" t="s">
        <v>1</v>
      </c>
      <c r="C13" s="17">
        <v>1</v>
      </c>
      <c r="D13" s="30"/>
      <c r="E13" s="30"/>
      <c r="F13" s="30"/>
      <c r="N13" s="30"/>
      <c r="O13" s="30"/>
      <c r="P13" s="37"/>
      <c r="Q13" s="20" t="str">
        <f t="shared" si="3"/>
        <v/>
      </c>
      <c r="R13" s="52">
        <f t="shared" si="4"/>
        <v>4</v>
      </c>
      <c r="S13" s="56">
        <f t="shared" si="0"/>
        <v>1.0147190522334619</v>
      </c>
      <c r="T13" s="56">
        <f t="shared" si="1"/>
        <v>248.01660766873101</v>
      </c>
      <c r="U13" s="57">
        <f t="shared" si="2"/>
        <v>302.91071381003712</v>
      </c>
    </row>
    <row r="14" spans="2:23" x14ac:dyDescent="0.2">
      <c r="B14" s="22" t="s">
        <v>2</v>
      </c>
      <c r="C14" s="18">
        <v>1</v>
      </c>
      <c r="D14" s="30"/>
      <c r="E14" s="30"/>
      <c r="F14" s="30"/>
      <c r="N14" s="30"/>
      <c r="O14" s="30"/>
      <c r="P14" s="37"/>
      <c r="Q14" s="20" t="str">
        <f t="shared" si="3"/>
        <v/>
      </c>
      <c r="R14" s="52">
        <f t="shared" si="4"/>
        <v>4.5</v>
      </c>
      <c r="S14" s="56">
        <f t="shared" si="0"/>
        <v>1.0075332036074085</v>
      </c>
      <c r="T14" s="56">
        <f t="shared" si="1"/>
        <v>254.54910414553888</v>
      </c>
      <c r="U14" s="57">
        <f t="shared" si="2"/>
        <v>309.00608836879837</v>
      </c>
    </row>
    <row r="15" spans="2:23" x14ac:dyDescent="0.2">
      <c r="B15" s="22" t="s">
        <v>12</v>
      </c>
      <c r="C15" s="19">
        <f>367*C10-INT(7/4*C10)-INT(3*(INT((C10-8/7)/100)+1)/4)+1721059.5-1+1+(3600*HOUR(C4)+60*MINUTE(C4)+SECOND(C4))/(24*3600)</f>
        <v>2460311.25</v>
      </c>
      <c r="D15" s="30"/>
      <c r="E15" s="30"/>
      <c r="F15" s="30"/>
      <c r="G15" s="54"/>
      <c r="N15" s="30"/>
      <c r="O15" s="30"/>
      <c r="P15" s="37"/>
      <c r="Q15" s="20" t="str">
        <f t="shared" si="3"/>
        <v/>
      </c>
      <c r="R15" s="52">
        <f t="shared" si="4"/>
        <v>5</v>
      </c>
      <c r="S15" s="56">
        <f t="shared" si="0"/>
        <v>1.0001153361569517</v>
      </c>
      <c r="T15" s="56">
        <f t="shared" si="1"/>
        <v>261.08160062236129</v>
      </c>
      <c r="U15" s="57">
        <f t="shared" si="2"/>
        <v>315.10146292754507</v>
      </c>
    </row>
    <row r="16" spans="2:23" x14ac:dyDescent="0.2">
      <c r="B16" s="22" t="s">
        <v>17</v>
      </c>
      <c r="C16" s="19">
        <v>2451545</v>
      </c>
      <c r="D16" s="30"/>
      <c r="E16" s="30"/>
      <c r="F16" s="30"/>
      <c r="N16" s="30"/>
      <c r="O16" s="30"/>
      <c r="P16" s="37"/>
      <c r="Q16" s="20" t="str">
        <f t="shared" si="3"/>
        <v/>
      </c>
      <c r="R16" s="52">
        <f t="shared" si="4"/>
        <v>5.5</v>
      </c>
      <c r="S16" s="56">
        <f t="shared" si="0"/>
        <v>0.99260892286866542</v>
      </c>
      <c r="T16" s="56">
        <f t="shared" si="1"/>
        <v>267.61409709916916</v>
      </c>
      <c r="U16" s="57">
        <f t="shared" si="2"/>
        <v>321.19683748629177</v>
      </c>
    </row>
    <row r="17" spans="2:21" x14ac:dyDescent="0.2">
      <c r="B17" s="22" t="s">
        <v>18</v>
      </c>
      <c r="C17" s="19">
        <f>C15-C16+(3600*HOUR(C4)+60*MINUTE(C4)+SECOND(C4))/(24*3600)</f>
        <v>8767</v>
      </c>
      <c r="D17" s="30"/>
      <c r="E17" s="30"/>
      <c r="F17" s="30"/>
      <c r="N17" s="30"/>
      <c r="O17" s="30"/>
      <c r="P17" s="37"/>
      <c r="Q17" s="20" t="str">
        <f t="shared" si="3"/>
        <v/>
      </c>
      <c r="R17" s="52">
        <f t="shared" si="4"/>
        <v>6</v>
      </c>
      <c r="S17" s="56">
        <f t="shared" si="0"/>
        <v>0.98516167690426826</v>
      </c>
      <c r="T17" s="56">
        <f t="shared" si="1"/>
        <v>274.14659357599157</v>
      </c>
      <c r="U17" s="57">
        <f t="shared" si="2"/>
        <v>327.29221204503847</v>
      </c>
    </row>
    <row r="18" spans="2:21" x14ac:dyDescent="0.2">
      <c r="Q18" s="20" t="str">
        <f t="shared" si="3"/>
        <v/>
      </c>
      <c r="R18" s="52">
        <f t="shared" si="4"/>
        <v>6.5</v>
      </c>
      <c r="S18" s="56">
        <f t="shared" si="0"/>
        <v>0.97792141252225306</v>
      </c>
      <c r="T18" s="56">
        <f t="shared" si="1"/>
        <v>280.67909005279944</v>
      </c>
      <c r="U18" s="57">
        <f t="shared" si="2"/>
        <v>333.38758660379972</v>
      </c>
    </row>
    <row r="19" spans="2:21" x14ac:dyDescent="0.2">
      <c r="D19" s="31"/>
      <c r="E19" s="31"/>
      <c r="F19" s="31"/>
      <c r="N19" s="31"/>
      <c r="O19" s="31"/>
      <c r="P19" s="39"/>
      <c r="Q19" s="20" t="str">
        <f t="shared" si="3"/>
        <v/>
      </c>
      <c r="R19" s="52">
        <f t="shared" si="4"/>
        <v>7</v>
      </c>
      <c r="S19" s="56">
        <f t="shared" si="0"/>
        <v>0.97103185611142562</v>
      </c>
      <c r="T19" s="56">
        <f t="shared" si="1"/>
        <v>287.21158652962185</v>
      </c>
      <c r="U19" s="57">
        <f t="shared" si="2"/>
        <v>339.48296116254642</v>
      </c>
    </row>
    <row r="20" spans="2:21" ht="19" x14ac:dyDescent="0.25">
      <c r="B20" s="63" t="s">
        <v>37</v>
      </c>
      <c r="E20" s="112" t="s">
        <v>44</v>
      </c>
      <c r="F20" s="113"/>
      <c r="G20" s="113"/>
      <c r="H20" s="113"/>
      <c r="I20" s="113"/>
      <c r="J20" s="113"/>
      <c r="K20" s="113"/>
      <c r="L20" s="113"/>
      <c r="M20" s="114"/>
      <c r="Q20" s="20" t="str">
        <f t="shared" si="3"/>
        <v/>
      </c>
      <c r="R20" s="52">
        <f t="shared" si="4"/>
        <v>7.5</v>
      </c>
      <c r="S20" s="56">
        <f t="shared" si="0"/>
        <v>0.96462856390640106</v>
      </c>
      <c r="T20" s="56">
        <f t="shared" si="1"/>
        <v>293.74408300642972</v>
      </c>
      <c r="U20" s="57">
        <f t="shared" si="2"/>
        <v>345.57833572129312</v>
      </c>
    </row>
    <row r="21" spans="2:21" x14ac:dyDescent="0.2">
      <c r="Q21" s="20" t="str">
        <f t="shared" si="3"/>
        <v/>
      </c>
      <c r="R21" s="52">
        <f t="shared" si="4"/>
        <v>8</v>
      </c>
      <c r="S21" s="56">
        <f t="shared" si="0"/>
        <v>0.95883510006961692</v>
      </c>
      <c r="T21" s="56">
        <f t="shared" si="1"/>
        <v>300.27657948325214</v>
      </c>
      <c r="U21" s="57">
        <f t="shared" si="2"/>
        <v>351.67371028005437</v>
      </c>
    </row>
    <row r="22" spans="2:21" x14ac:dyDescent="0.2">
      <c r="G22" s="110" t="s">
        <v>33</v>
      </c>
      <c r="H22" s="111"/>
      <c r="L22" s="110" t="s">
        <v>34</v>
      </c>
      <c r="M22" s="111"/>
      <c r="Q22" s="20" t="str">
        <f t="shared" si="3"/>
        <v/>
      </c>
      <c r="R22" s="52">
        <f t="shared" si="4"/>
        <v>8.5</v>
      </c>
      <c r="S22" s="56">
        <f t="shared" si="0"/>
        <v>0.95375961934879505</v>
      </c>
      <c r="T22" s="56">
        <f t="shared" si="1"/>
        <v>306.80907596006</v>
      </c>
      <c r="U22" s="57">
        <f t="shared" si="2"/>
        <v>357.76908483880106</v>
      </c>
    </row>
    <row r="23" spans="2:21" x14ac:dyDescent="0.2">
      <c r="C23" s="20" t="s">
        <v>15</v>
      </c>
      <c r="E23" s="70" t="s">
        <v>31</v>
      </c>
      <c r="F23" s="71" t="s">
        <v>32</v>
      </c>
      <c r="G23" s="71" t="s">
        <v>3</v>
      </c>
      <c r="H23" s="72" t="s">
        <v>4</v>
      </c>
      <c r="J23" s="70" t="s">
        <v>31</v>
      </c>
      <c r="K23" s="71" t="s">
        <v>32</v>
      </c>
      <c r="L23" s="71" t="s">
        <v>3</v>
      </c>
      <c r="M23" s="72" t="s">
        <v>4</v>
      </c>
      <c r="Q23" s="20" t="str">
        <f t="shared" si="3"/>
        <v/>
      </c>
      <c r="R23" s="52">
        <f t="shared" si="4"/>
        <v>9</v>
      </c>
      <c r="S23" s="56">
        <f t="shared" si="0"/>
        <v>0.94949198279905489</v>
      </c>
      <c r="T23" s="56">
        <f t="shared" si="1"/>
        <v>313.34157243688242</v>
      </c>
      <c r="U23" s="57">
        <f t="shared" si="2"/>
        <v>3.8644593975477619</v>
      </c>
    </row>
    <row r="24" spans="2:21" x14ac:dyDescent="0.2">
      <c r="B24" s="59" t="str" cm="1">
        <f t="array" ref="B24:C36">_xlfn._xlws.FILTER(Q5:R737,Q5:Q737=C23,"")</f>
        <v>Perigee</v>
      </c>
      <c r="C24" s="60">
        <v>11</v>
      </c>
      <c r="E24" s="64">
        <f>(($C$7/$C$5)-INT($C$7/$C$5))*$C$5</f>
        <v>3.627639999999988</v>
      </c>
      <c r="F24" s="54" cm="1">
        <f t="array" ref="F24">ABS(C24-INDEX($E$24:$E$36,MATCH(MIN(ABS($E$24:$E$36-C24)),ABS($E$24:$E$36-C24),0)))</f>
        <v>7.372360000000012</v>
      </c>
      <c r="G24" s="65">
        <f t="shared" ref="G24:G36" si="5">DATE($C$10,1,INT(E24)+1)</f>
        <v>45295</v>
      </c>
      <c r="H24" s="66">
        <f t="shared" ref="H24:H36" si="6">TIME(INT((E24-INT(E24))*24),INT(3600*(24*(E24-INT(E24))-INT((E24-INT(E24))*24))/60),INT(MOD((E24-INT(E24))*3600*24,60)))</f>
        <v>0.62763888888888886</v>
      </c>
      <c r="J24" s="64">
        <f>IF(E24&gt;$C$5/2,E24-($C$5/2),E24+0.5*$C$5)</f>
        <v>18.392934999999987</v>
      </c>
      <c r="K24" s="54" cm="1">
        <f t="array" ref="K24">ABS(C24-INDEX($J$24:$J$36,MATCH(MIN(ABS($J$24:$J$36-C24)),ABS($J$24:$J$36-C24),0)))</f>
        <v>7.3929349999999872</v>
      </c>
      <c r="L24" s="65">
        <f t="shared" ref="L24:L36" si="7">DATE($C$10,1,INT(J24)+1)</f>
        <v>45310</v>
      </c>
      <c r="M24" s="66">
        <f t="shared" ref="M24:M36" si="8">TIME(INT((J24-INT(J24))*24),INT(3600*(24*(J24-INT(J24))-INT((J24-INT(J24))*24))/60),INT(MOD((J24-INT(J24))*3600*24,60)))</f>
        <v>0.39292824074074073</v>
      </c>
      <c r="Q24" s="20" t="str">
        <f t="shared" si="3"/>
        <v/>
      </c>
      <c r="R24" s="52">
        <f t="shared" si="4"/>
        <v>9.5</v>
      </c>
      <c r="S24" s="56">
        <f t="shared" si="0"/>
        <v>0.94610151373152185</v>
      </c>
      <c r="T24" s="56">
        <f t="shared" si="1"/>
        <v>319.87406891369028</v>
      </c>
      <c r="U24" s="57">
        <f t="shared" si="2"/>
        <v>9.9598339563090121</v>
      </c>
    </row>
    <row r="25" spans="2:21" x14ac:dyDescent="0.2">
      <c r="B25" s="59" t="str">
        <v>Perigee</v>
      </c>
      <c r="C25" s="61">
        <v>39.5</v>
      </c>
      <c r="E25" s="64">
        <f t="shared" ref="E25:E36" si="9">E24+$C$5</f>
        <v>33.158229999999989</v>
      </c>
      <c r="F25" s="54" cm="1">
        <f t="array" ref="F25">ABS(C25-INDEX($E$24:$E$36,MATCH(MIN(ABS($E$24:$E$36-C25)),ABS($E$24:$E$36-C25),0)))</f>
        <v>6.341770000000011</v>
      </c>
      <c r="G25" s="65">
        <f t="shared" si="5"/>
        <v>45325</v>
      </c>
      <c r="H25" s="66">
        <f t="shared" si="6"/>
        <v>0.15822916666666667</v>
      </c>
      <c r="J25" s="64">
        <f t="shared" ref="J25:J36" si="10">J24+$C$5</f>
        <v>47.923524999999984</v>
      </c>
      <c r="K25" s="54" cm="1">
        <f t="array" ref="K25">ABS(C25-INDEX($J$24:$J$36,MATCH(MIN(ABS($J$24:$J$36-C25)),ABS($J$24:$J$36-C25),0)))</f>
        <v>8.4235249999999837</v>
      </c>
      <c r="L25" s="65">
        <f t="shared" si="7"/>
        <v>45339</v>
      </c>
      <c r="M25" s="66">
        <f t="shared" si="8"/>
        <v>0.92351851851851852</v>
      </c>
      <c r="Q25" s="20" t="str">
        <f t="shared" si="3"/>
        <v/>
      </c>
      <c r="R25" s="52">
        <f t="shared" si="4"/>
        <v>10</v>
      </c>
      <c r="S25" s="56">
        <f t="shared" si="0"/>
        <v>0.94363547500345957</v>
      </c>
      <c r="T25" s="56">
        <f t="shared" si="1"/>
        <v>326.4065653905127</v>
      </c>
      <c r="U25" s="57">
        <f t="shared" si="2"/>
        <v>16.05520851505571</v>
      </c>
    </row>
    <row r="26" spans="2:21" x14ac:dyDescent="0.2">
      <c r="B26" s="59" t="str">
        <v>Perigee</v>
      </c>
      <c r="C26" s="61">
        <v>67.5</v>
      </c>
      <c r="E26" s="64">
        <f t="shared" si="9"/>
        <v>62.688819999999993</v>
      </c>
      <c r="F26" s="54" cm="1">
        <f t="array" ref="F26">ABS(C26-INDEX($E$24:$E$36,MATCH(MIN(ABS($E$24:$E$36-C26)),ABS($E$24:$E$36-C26),0)))</f>
        <v>4.8111800000000073</v>
      </c>
      <c r="G26" s="65">
        <f t="shared" si="5"/>
        <v>45354</v>
      </c>
      <c r="H26" s="66">
        <f t="shared" si="6"/>
        <v>0.68881944444444443</v>
      </c>
      <c r="J26" s="64">
        <f t="shared" si="10"/>
        <v>77.454114999999987</v>
      </c>
      <c r="K26" s="54" cm="1">
        <f t="array" ref="K26">ABS(C26-INDEX($J$24:$J$36,MATCH(MIN(ABS($J$24:$J$36-C26)),ABS($J$24:$J$36-C26),0)))</f>
        <v>9.9541149999999874</v>
      </c>
      <c r="L26" s="65">
        <f t="shared" si="7"/>
        <v>45369</v>
      </c>
      <c r="M26" s="66">
        <f t="shared" si="8"/>
        <v>0.4541087962962963</v>
      </c>
      <c r="Q26" s="20" t="str">
        <f t="shared" si="3"/>
        <v/>
      </c>
      <c r="R26" s="52">
        <f t="shared" si="4"/>
        <v>10.5</v>
      </c>
      <c r="S26" s="56">
        <f t="shared" si="0"/>
        <v>0.9421183191147452</v>
      </c>
      <c r="T26" s="56">
        <f t="shared" si="1"/>
        <v>332.93906186732056</v>
      </c>
      <c r="U26" s="57">
        <f t="shared" si="2"/>
        <v>22.150583073802409</v>
      </c>
    </row>
    <row r="27" spans="2:21" x14ac:dyDescent="0.2">
      <c r="B27" s="59" t="str">
        <v>Perigee</v>
      </c>
      <c r="C27" s="61">
        <v>96</v>
      </c>
      <c r="E27" s="64">
        <f t="shared" si="9"/>
        <v>92.219409999999996</v>
      </c>
      <c r="F27" s="54" cm="1">
        <f t="array" ref="F27">ABS(C27-INDEX($E$24:$E$36,MATCH(MIN(ABS($E$24:$E$36-C27)),ABS($E$24:$E$36-C27),0)))</f>
        <v>3.7805900000000037</v>
      </c>
      <c r="G27" s="65">
        <f t="shared" si="5"/>
        <v>45384</v>
      </c>
      <c r="H27" s="66">
        <f t="shared" si="6"/>
        <v>0.21940972222222221</v>
      </c>
      <c r="J27" s="64">
        <f t="shared" si="10"/>
        <v>106.98470499999999</v>
      </c>
      <c r="K27" s="54" cm="1">
        <f t="array" ref="K27">ABS(C27-INDEX($J$24:$J$36,MATCH(MIN(ABS($J$24:$J$36-C27)),ABS($J$24:$J$36-C27),0)))</f>
        <v>10.984704999999991</v>
      </c>
      <c r="L27" s="65">
        <f t="shared" si="7"/>
        <v>45398</v>
      </c>
      <c r="M27" s="66">
        <f t="shared" si="8"/>
        <v>0.98469907407407409</v>
      </c>
      <c r="Q27" s="20" t="str">
        <f t="shared" si="3"/>
        <v>Perigee</v>
      </c>
      <c r="R27" s="52">
        <f t="shared" si="4"/>
        <v>11</v>
      </c>
      <c r="S27" s="56">
        <f t="shared" si="0"/>
        <v>0.94155173060377928</v>
      </c>
      <c r="T27" s="56">
        <f t="shared" si="1"/>
        <v>339.47155834414298</v>
      </c>
      <c r="U27" s="57">
        <f t="shared" si="2"/>
        <v>28.245957632549107</v>
      </c>
    </row>
    <row r="28" spans="2:21" x14ac:dyDescent="0.2">
      <c r="B28" s="59" t="str">
        <v>Perigee</v>
      </c>
      <c r="C28" s="61">
        <v>124.5</v>
      </c>
      <c r="E28" s="64">
        <f t="shared" si="9"/>
        <v>121.75</v>
      </c>
      <c r="F28" s="54" cm="1">
        <f t="array" ref="F28">ABS(C28-INDEX($E$24:$E$36,MATCH(MIN(ABS($E$24:$E$36-C28)),ABS($E$24:$E$36-C28),0)))</f>
        <v>2.75</v>
      </c>
      <c r="G28" s="65">
        <f t="shared" si="5"/>
        <v>45413</v>
      </c>
      <c r="H28" s="66">
        <f t="shared" si="6"/>
        <v>0.75</v>
      </c>
      <c r="J28" s="64">
        <f t="shared" si="10"/>
        <v>136.51529499999998</v>
      </c>
      <c r="K28" s="54" cm="1">
        <f t="array" ref="K28">ABS(C28-INDEX($J$24:$J$36,MATCH(MIN(ABS($J$24:$J$36-C28)),ABS($J$24:$J$36-C28),0)))</f>
        <v>12.015294999999981</v>
      </c>
      <c r="L28" s="65">
        <f t="shared" si="7"/>
        <v>45428</v>
      </c>
      <c r="M28" s="66">
        <f t="shared" si="8"/>
        <v>0.51528935185185187</v>
      </c>
      <c r="Q28" s="20" t="str">
        <f t="shared" si="3"/>
        <v/>
      </c>
      <c r="R28" s="52">
        <f t="shared" si="4"/>
        <v>11.5</v>
      </c>
      <c r="S28" s="56">
        <f t="shared" si="0"/>
        <v>0.9419154473483311</v>
      </c>
      <c r="T28" s="56">
        <f t="shared" si="1"/>
        <v>346.00405482095084</v>
      </c>
      <c r="U28" s="57">
        <f t="shared" si="2"/>
        <v>34.341332191310357</v>
      </c>
    </row>
    <row r="29" spans="2:21" x14ac:dyDescent="0.2">
      <c r="B29" s="59" t="str">
        <v>Perigee</v>
      </c>
      <c r="C29" s="61">
        <v>152</v>
      </c>
      <c r="E29" s="64">
        <f t="shared" si="9"/>
        <v>151.28058999999999</v>
      </c>
      <c r="F29" s="54" cm="1">
        <f t="array" ref="F29">ABS(C29-INDEX($E$24:$E$36,MATCH(MIN(ABS($E$24:$E$36-C29)),ABS($E$24:$E$36-C29),0)))</f>
        <v>0.71941000000001054</v>
      </c>
      <c r="G29" s="65">
        <f t="shared" si="5"/>
        <v>45443</v>
      </c>
      <c r="H29" s="66">
        <f t="shared" si="6"/>
        <v>0.28057870370370369</v>
      </c>
      <c r="J29" s="64">
        <f t="shared" si="10"/>
        <v>166.04588499999997</v>
      </c>
      <c r="K29" s="54" cm="1">
        <f t="array" ref="K29">ABS(C29-INDEX($J$24:$J$36,MATCH(MIN(ABS($J$24:$J$36-C29)),ABS($J$24:$J$36-C29),0)))</f>
        <v>14.04588499999997</v>
      </c>
      <c r="L29" s="65">
        <f t="shared" si="7"/>
        <v>45458</v>
      </c>
      <c r="M29" s="66">
        <f t="shared" si="8"/>
        <v>4.5879629629629631E-2</v>
      </c>
      <c r="Q29" s="20" t="str">
        <f t="shared" si="3"/>
        <v/>
      </c>
      <c r="R29" s="52">
        <f t="shared" si="4"/>
        <v>12</v>
      </c>
      <c r="S29" s="56">
        <f t="shared" si="0"/>
        <v>0.94316881502574457</v>
      </c>
      <c r="T29" s="56">
        <f t="shared" si="1"/>
        <v>352.53655129777326</v>
      </c>
      <c r="U29" s="57">
        <f t="shared" si="2"/>
        <v>40.436706750057056</v>
      </c>
    </row>
    <row r="30" spans="2:21" x14ac:dyDescent="0.2">
      <c r="B30" s="59" t="str">
        <v>Perigee</v>
      </c>
      <c r="C30" s="61">
        <v>177</v>
      </c>
      <c r="E30" s="64">
        <f t="shared" si="9"/>
        <v>180.81117999999998</v>
      </c>
      <c r="F30" s="54" cm="1">
        <f t="array" ref="F30">ABS(C30-INDEX($E$24:$E$36,MATCH(MIN(ABS($E$24:$E$36-C30)),ABS($E$24:$E$36-C30),0)))</f>
        <v>3.8111799999999789</v>
      </c>
      <c r="G30" s="65">
        <f t="shared" si="5"/>
        <v>45472</v>
      </c>
      <c r="H30" s="66">
        <f t="shared" si="6"/>
        <v>0.81116898148148153</v>
      </c>
      <c r="J30" s="64">
        <f t="shared" si="10"/>
        <v>195.57647499999996</v>
      </c>
      <c r="K30" s="54" cm="1">
        <f t="array" ref="K30">ABS(C30-INDEX($J$24:$J$36,MATCH(MIN(ABS($J$24:$J$36-C30)),ABS($J$24:$J$36-C30),0)))</f>
        <v>10.95411500000003</v>
      </c>
      <c r="L30" s="65">
        <f t="shared" si="7"/>
        <v>45487</v>
      </c>
      <c r="M30" s="66">
        <f t="shared" si="8"/>
        <v>0.57646990740740744</v>
      </c>
      <c r="Q30" s="20" t="str">
        <f t="shared" si="3"/>
        <v/>
      </c>
      <c r="R30" s="52">
        <f t="shared" si="4"/>
        <v>12.5</v>
      </c>
      <c r="S30" s="56">
        <f t="shared" si="0"/>
        <v>0.94525299861945555</v>
      </c>
      <c r="T30" s="56">
        <f t="shared" si="1"/>
        <v>359.06904777458112</v>
      </c>
      <c r="U30" s="57">
        <f t="shared" si="2"/>
        <v>46.532081308803754</v>
      </c>
    </row>
    <row r="31" spans="2:21" x14ac:dyDescent="0.2">
      <c r="B31" s="59" t="str">
        <v>Perigee</v>
      </c>
      <c r="C31" s="61">
        <v>204</v>
      </c>
      <c r="E31" s="64">
        <f t="shared" si="9"/>
        <v>210.34176999999997</v>
      </c>
      <c r="F31" s="54" cm="1">
        <f t="array" ref="F31">ABS(C31-INDEX($E$24:$E$36,MATCH(MIN(ABS($E$24:$E$36-C31)),ABS($E$24:$E$36-C31),0)))</f>
        <v>6.3417699999999684</v>
      </c>
      <c r="G31" s="65">
        <f t="shared" si="5"/>
        <v>45502</v>
      </c>
      <c r="H31" s="66">
        <f t="shared" si="6"/>
        <v>0.34175925925925926</v>
      </c>
      <c r="J31" s="64">
        <f t="shared" si="10"/>
        <v>225.10706499999995</v>
      </c>
      <c r="K31" s="54" cm="1">
        <f t="array" ref="K31">ABS(C31-INDEX($J$24:$J$36,MATCH(MIN(ABS($J$24:$J$36-C31)),ABS($J$24:$J$36-C31),0)))</f>
        <v>8.4235250000000406</v>
      </c>
      <c r="L31" s="65">
        <f t="shared" si="7"/>
        <v>45517</v>
      </c>
      <c r="M31" s="66">
        <f t="shared" si="8"/>
        <v>0.10706018518518519</v>
      </c>
      <c r="Q31" s="20" t="str">
        <f t="shared" si="3"/>
        <v/>
      </c>
      <c r="R31" s="52">
        <f t="shared" si="4"/>
        <v>13</v>
      </c>
      <c r="S31" s="56">
        <f t="shared" si="0"/>
        <v>0.94809374783803502</v>
      </c>
      <c r="T31" s="56">
        <f t="shared" si="1"/>
        <v>5.6015442514035385</v>
      </c>
      <c r="U31" s="57">
        <f t="shared" si="2"/>
        <v>52.627455867565004</v>
      </c>
    </row>
    <row r="32" spans="2:21" x14ac:dyDescent="0.2">
      <c r="B32" s="59" t="str">
        <v>Perigee</v>
      </c>
      <c r="C32" s="61">
        <v>232</v>
      </c>
      <c r="E32" s="64">
        <f t="shared" si="9"/>
        <v>239.87235999999996</v>
      </c>
      <c r="F32" s="54" cm="1">
        <f t="array" ref="F32">ABS(C32-INDEX($E$24:$E$36,MATCH(MIN(ABS($E$24:$E$36-C32)),ABS($E$24:$E$36-C32),0)))</f>
        <v>7.8723599999999578</v>
      </c>
      <c r="G32" s="65">
        <f t="shared" si="5"/>
        <v>45531</v>
      </c>
      <c r="H32" s="66">
        <f t="shared" si="6"/>
        <v>0.87234953703703699</v>
      </c>
      <c r="J32" s="64">
        <f t="shared" si="10"/>
        <v>254.63765499999994</v>
      </c>
      <c r="K32" s="54" cm="1">
        <f t="array" ref="K32">ABS(C32-INDEX($J$24:$J$36,MATCH(MIN(ABS($J$24:$J$36-C32)),ABS($J$24:$J$36-C32),0)))</f>
        <v>6.8929350000000511</v>
      </c>
      <c r="L32" s="65">
        <f t="shared" si="7"/>
        <v>45546</v>
      </c>
      <c r="M32" s="66">
        <f t="shared" si="8"/>
        <v>0.63765046296296302</v>
      </c>
      <c r="Q32" s="20" t="str">
        <f t="shared" si="3"/>
        <v/>
      </c>
      <c r="R32" s="52">
        <f t="shared" si="4"/>
        <v>13.5</v>
      </c>
      <c r="S32" s="56">
        <f t="shared" si="0"/>
        <v>0.95160459086665994</v>
      </c>
      <c r="T32" s="56">
        <f t="shared" si="1"/>
        <v>12.134040728211403</v>
      </c>
      <c r="U32" s="57">
        <f t="shared" si="2"/>
        <v>58.722830426311702</v>
      </c>
    </row>
    <row r="33" spans="2:21" x14ac:dyDescent="0.2">
      <c r="B33" s="59" t="str">
        <v>Perigee</v>
      </c>
      <c r="C33" s="61">
        <v>260</v>
      </c>
      <c r="E33" s="64">
        <f t="shared" si="9"/>
        <v>269.40294999999998</v>
      </c>
      <c r="F33" s="54" cm="1">
        <f t="array" ref="F33">ABS(C33-INDEX($E$24:$E$36,MATCH(MIN(ABS($E$24:$E$36-C33)),ABS($E$24:$E$36-C33),0)))</f>
        <v>9.4029499999999757</v>
      </c>
      <c r="G33" s="65">
        <f t="shared" si="5"/>
        <v>45561</v>
      </c>
      <c r="H33" s="66">
        <f t="shared" si="6"/>
        <v>0.40293981481481483</v>
      </c>
      <c r="J33" s="64">
        <f t="shared" si="10"/>
        <v>284.16824499999996</v>
      </c>
      <c r="K33" s="54" cm="1">
        <f t="array" ref="K33">ABS(C33-INDEX($J$24:$J$36,MATCH(MIN(ABS($J$24:$J$36-C33)),ABS($J$24:$J$36-C33),0)))</f>
        <v>5.3623450000000616</v>
      </c>
      <c r="L33" s="65">
        <f t="shared" si="7"/>
        <v>45576</v>
      </c>
      <c r="M33" s="66">
        <f t="shared" si="8"/>
        <v>0.16824074074074075</v>
      </c>
      <c r="Q33" s="20" t="str">
        <f t="shared" si="3"/>
        <v/>
      </c>
      <c r="R33" s="52">
        <f t="shared" si="4"/>
        <v>14</v>
      </c>
      <c r="S33" s="56">
        <f t="shared" si="0"/>
        <v>0.95569031402346871</v>
      </c>
      <c r="T33" s="56">
        <f t="shared" si="1"/>
        <v>18.666537205033819</v>
      </c>
      <c r="U33" s="57">
        <f t="shared" si="2"/>
        <v>64.818204985058401</v>
      </c>
    </row>
    <row r="34" spans="2:21" x14ac:dyDescent="0.2">
      <c r="B34" s="59" t="str">
        <v>Perigee</v>
      </c>
      <c r="C34" s="61">
        <v>288.5</v>
      </c>
      <c r="E34" s="64">
        <f t="shared" si="9"/>
        <v>298.93353999999999</v>
      </c>
      <c r="F34" s="54" cm="1">
        <f t="array" ref="F34">ABS(C34-INDEX($E$24:$E$36,MATCH(MIN(ABS($E$24:$E$36-C34)),ABS($E$24:$E$36-C34),0)))</f>
        <v>10.433539999999994</v>
      </c>
      <c r="G34" s="65">
        <f t="shared" si="5"/>
        <v>45590</v>
      </c>
      <c r="H34" s="66">
        <f t="shared" si="6"/>
        <v>0.93353009259259256</v>
      </c>
      <c r="J34" s="64">
        <f t="shared" si="10"/>
        <v>313.69883499999997</v>
      </c>
      <c r="K34" s="54" cm="1">
        <f t="array" ref="K34">ABS(C34-INDEX($J$24:$J$36,MATCH(MIN(ABS($J$24:$J$36-C34)),ABS($J$24:$J$36-C34),0)))</f>
        <v>4.3317550000000438</v>
      </c>
      <c r="L34" s="65">
        <f t="shared" si="7"/>
        <v>45605</v>
      </c>
      <c r="M34" s="66">
        <f t="shared" si="8"/>
        <v>0.69883101851851848</v>
      </c>
      <c r="Q34" s="20" t="str">
        <f t="shared" si="3"/>
        <v/>
      </c>
      <c r="R34" s="52">
        <f t="shared" si="4"/>
        <v>14.5</v>
      </c>
      <c r="S34" s="56">
        <f t="shared" si="0"/>
        <v>0.96025057442473361</v>
      </c>
      <c r="T34" s="56">
        <f t="shared" si="1"/>
        <v>25.199033681841684</v>
      </c>
      <c r="U34" s="57">
        <f t="shared" si="2"/>
        <v>70.913579543819651</v>
      </c>
    </row>
    <row r="35" spans="2:21" x14ac:dyDescent="0.2">
      <c r="B35" s="59" t="str">
        <v>Perigee</v>
      </c>
      <c r="C35" s="61">
        <v>317</v>
      </c>
      <c r="E35" s="64">
        <f t="shared" si="9"/>
        <v>328.46413000000001</v>
      </c>
      <c r="F35" s="54" cm="1">
        <f t="array" ref="F35">ABS(C35-INDEX($E$24:$E$36,MATCH(MIN(ABS($E$24:$E$36-C35)),ABS($E$24:$E$36-C35),0)))</f>
        <v>11.464130000000011</v>
      </c>
      <c r="G35" s="65">
        <f t="shared" si="5"/>
        <v>45620</v>
      </c>
      <c r="H35" s="66">
        <f t="shared" si="6"/>
        <v>0.46412037037037035</v>
      </c>
      <c r="J35" s="64">
        <f t="shared" si="10"/>
        <v>343.22942499999999</v>
      </c>
      <c r="K35" s="54" cm="1">
        <f t="array" ref="K35">ABS(C35-INDEX($J$24:$J$36,MATCH(MIN(ABS($J$24:$J$36-C35)),ABS($J$24:$J$36-C35),0)))</f>
        <v>3.3011650000000259</v>
      </c>
      <c r="L35" s="65">
        <f t="shared" si="7"/>
        <v>45635</v>
      </c>
      <c r="M35" s="66">
        <f t="shared" si="8"/>
        <v>0.22942129629629629</v>
      </c>
      <c r="Q35" s="20" t="str">
        <f t="shared" si="3"/>
        <v/>
      </c>
      <c r="R35" s="52">
        <f t="shared" si="4"/>
        <v>15</v>
      </c>
      <c r="S35" s="56">
        <f t="shared" si="0"/>
        <v>0.9651834891670138</v>
      </c>
      <c r="T35" s="56">
        <f t="shared" si="1"/>
        <v>31.7315301586641</v>
      </c>
      <c r="U35" s="57">
        <f t="shared" si="2"/>
        <v>77.008954102566349</v>
      </c>
    </row>
    <row r="36" spans="2:21" x14ac:dyDescent="0.2">
      <c r="B36" s="59" t="str">
        <v>Perigee</v>
      </c>
      <c r="C36" s="61">
        <v>345</v>
      </c>
      <c r="E36" s="67">
        <f t="shared" si="9"/>
        <v>357.99472000000003</v>
      </c>
      <c r="F36" s="73" cm="1">
        <f t="array" ref="F36">ABS(C36-INDEX($E$24:$E$36,MATCH(MIN(ABS($E$24:$E$36-C36)),ABS($E$24:$E$36-C36),0)))</f>
        <v>12.994720000000029</v>
      </c>
      <c r="G36" s="68">
        <f t="shared" si="5"/>
        <v>45649</v>
      </c>
      <c r="H36" s="69">
        <f t="shared" si="6"/>
        <v>0.99471064814814814</v>
      </c>
      <c r="J36" s="67">
        <f t="shared" si="10"/>
        <v>372.76001500000001</v>
      </c>
      <c r="K36" s="73" cm="1">
        <f t="array" ref="K36">ABS(C36-INDEX($J$24:$J$36,MATCH(MIN(ABS($J$24:$J$36-C36)),ABS($J$24:$J$36-C36),0)))</f>
        <v>1.770575000000008</v>
      </c>
      <c r="L36" s="68">
        <f t="shared" si="7"/>
        <v>45664</v>
      </c>
      <c r="M36" s="69">
        <f t="shared" si="8"/>
        <v>0.76001157407407405</v>
      </c>
      <c r="Q36" s="20" t="str">
        <f t="shared" si="3"/>
        <v/>
      </c>
      <c r="R36" s="52">
        <f t="shared" si="4"/>
        <v>15.5</v>
      </c>
      <c r="S36" s="56">
        <f t="shared" si="0"/>
        <v>0.97038904799378656</v>
      </c>
      <c r="T36" s="56">
        <f t="shared" si="1"/>
        <v>38.264026635471964</v>
      </c>
      <c r="U36" s="57">
        <f t="shared" si="2"/>
        <v>83.104328661313048</v>
      </c>
    </row>
    <row r="37" spans="2:21" x14ac:dyDescent="0.2">
      <c r="Q37" s="20" t="str">
        <f t="shared" si="3"/>
        <v/>
      </c>
      <c r="R37" s="52">
        <f t="shared" si="4"/>
        <v>16</v>
      </c>
      <c r="S37" s="56">
        <f t="shared" si="0"/>
        <v>0.97577220678988996</v>
      </c>
      <c r="T37" s="56">
        <f t="shared" si="1"/>
        <v>44.796523112294381</v>
      </c>
      <c r="U37" s="57">
        <f t="shared" si="2"/>
        <v>89.199703220059746</v>
      </c>
    </row>
    <row r="38" spans="2:21" x14ac:dyDescent="0.2">
      <c r="E38" s="107" t="s">
        <v>47</v>
      </c>
      <c r="F38" s="107"/>
      <c r="G38" s="107"/>
      <c r="H38" s="107"/>
      <c r="I38" s="107"/>
      <c r="J38" s="107"/>
      <c r="K38" s="107"/>
      <c r="L38" s="107"/>
      <c r="M38" s="107"/>
      <c r="Q38" s="20" t="str">
        <f t="shared" ref="Q38:Q69" si="11">IF(AND(S38&lt;S37,S38&lt;S39),"Perigee",IF(AND(S38&gt;S37,S38&gt;S39),"Apogee",""))</f>
        <v/>
      </c>
      <c r="R38" s="52">
        <f t="shared" si="4"/>
        <v>16.5</v>
      </c>
      <c r="S38" s="56">
        <f t="shared" si="0"/>
        <v>0.98124553608189891</v>
      </c>
      <c r="T38" s="56">
        <f t="shared" si="1"/>
        <v>51.329019589102245</v>
      </c>
      <c r="U38" s="57">
        <f t="shared" si="2"/>
        <v>95.295077778820996</v>
      </c>
    </row>
    <row r="39" spans="2:21" x14ac:dyDescent="0.2">
      <c r="E39" s="23"/>
      <c r="F39" s="23"/>
      <c r="G39" s="23"/>
      <c r="H39" s="23"/>
      <c r="I39" s="23"/>
      <c r="J39" s="23"/>
      <c r="K39" s="23"/>
      <c r="L39" s="23"/>
      <c r="M39" s="23"/>
      <c r="Q39" s="20" t="str">
        <f t="shared" si="11"/>
        <v/>
      </c>
      <c r="R39" s="52">
        <f t="shared" ref="R39:R70" si="12">R38+0.5</f>
        <v>17</v>
      </c>
      <c r="S39" s="56">
        <f t="shared" ref="S39:S68" si="13">(385000.5584-20905.355*COS($U$3*T39)-3699.1109*COS($U$3*(2*U39-T39))-2955.9676*COS($U$3*2*U39)-569.9251*COS($U$3*2*T39)+246.1585*COS($U$3*(2*U39-2*T39)))/385000.5584</f>
        <v>0.98673132125911667</v>
      </c>
      <c r="T39" s="56">
        <f t="shared" ref="T39:T68" si="14">MOD(134.96341138+13.06499295363*($C$17+R39),360)</f>
        <v>57.861516065924661</v>
      </c>
      <c r="U39" s="57">
        <f t="shared" ref="U39:U68" si="15">MOD(297.8502042+12.190749117502*($C$17+R39),360)</f>
        <v>101.39045233756769</v>
      </c>
    </row>
    <row r="40" spans="2:21" x14ac:dyDescent="0.2">
      <c r="Q40" s="20" t="str">
        <f t="shared" si="11"/>
        <v/>
      </c>
      <c r="R40" s="52">
        <f t="shared" si="12"/>
        <v>17.5</v>
      </c>
      <c r="S40" s="56">
        <f t="shared" si="13"/>
        <v>0.99216303844205045</v>
      </c>
      <c r="T40" s="56">
        <f t="shared" si="14"/>
        <v>64.394012542732526</v>
      </c>
      <c r="U40" s="57">
        <f t="shared" si="15"/>
        <v>107.48582689631439</v>
      </c>
    </row>
    <row r="41" spans="2:21" x14ac:dyDescent="0.2">
      <c r="Q41" s="20" t="str">
        <f t="shared" si="11"/>
        <v/>
      </c>
      <c r="R41" s="52">
        <f t="shared" si="12"/>
        <v>18</v>
      </c>
      <c r="S41" s="56">
        <f t="shared" si="13"/>
        <v>0.9974861605667783</v>
      </c>
      <c r="T41" s="56">
        <f t="shared" si="14"/>
        <v>70.926509019554942</v>
      </c>
      <c r="U41" s="57">
        <f t="shared" si="15"/>
        <v>113.58120145507564</v>
      </c>
    </row>
    <row r="42" spans="2:21" x14ac:dyDescent="0.2">
      <c r="Q42" s="20" t="str">
        <f t="shared" si="11"/>
        <v/>
      </c>
      <c r="R42" s="52">
        <f t="shared" si="12"/>
        <v>18.5</v>
      </c>
      <c r="S42" s="56">
        <f t="shared" si="13"/>
        <v>1.0026582809081139</v>
      </c>
      <c r="T42" s="56">
        <f t="shared" si="14"/>
        <v>77.459005496362806</v>
      </c>
      <c r="U42" s="57">
        <f t="shared" si="15"/>
        <v>119.67657601382234</v>
      </c>
    </row>
    <row r="43" spans="2:21" x14ac:dyDescent="0.2">
      <c r="Q43" s="20" t="str">
        <f t="shared" si="11"/>
        <v/>
      </c>
      <c r="R43" s="52">
        <f t="shared" si="12"/>
        <v>19</v>
      </c>
      <c r="S43" s="56">
        <f t="shared" si="13"/>
        <v>1.0076485744171808</v>
      </c>
      <c r="T43" s="56">
        <f t="shared" si="14"/>
        <v>83.991501973185223</v>
      </c>
      <c r="U43" s="57">
        <f t="shared" si="15"/>
        <v>125.77195057256904</v>
      </c>
    </row>
    <row r="44" spans="2:21" x14ac:dyDescent="0.2">
      <c r="Q44" s="20" t="str">
        <f t="shared" si="11"/>
        <v/>
      </c>
      <c r="R44" s="52">
        <f t="shared" si="12"/>
        <v>19.5</v>
      </c>
      <c r="S44" s="56">
        <f t="shared" si="13"/>
        <v>1.0124366493476111</v>
      </c>
      <c r="T44" s="56">
        <f t="shared" si="14"/>
        <v>90.523998449993087</v>
      </c>
      <c r="U44" s="57">
        <f t="shared" si="15"/>
        <v>131.86732513131574</v>
      </c>
    </row>
    <row r="45" spans="2:21" x14ac:dyDescent="0.2">
      <c r="Q45" s="20" t="str">
        <f t="shared" si="11"/>
        <v/>
      </c>
      <c r="R45" s="52">
        <f t="shared" si="12"/>
        <v>20</v>
      </c>
      <c r="S45" s="56">
        <f t="shared" si="13"/>
        <v>1.0170108711810151</v>
      </c>
      <c r="T45" s="56">
        <f t="shared" si="14"/>
        <v>97.056494926815503</v>
      </c>
      <c r="U45" s="57">
        <f t="shared" si="15"/>
        <v>137.96269969007699</v>
      </c>
    </row>
    <row r="46" spans="2:21" x14ac:dyDescent="0.2">
      <c r="Q46" s="20" t="str">
        <f t="shared" si="11"/>
        <v/>
      </c>
      <c r="R46" s="52">
        <f t="shared" si="12"/>
        <v>20.5</v>
      </c>
      <c r="S46" s="56">
        <f t="shared" si="13"/>
        <v>1.0213662664323078</v>
      </c>
      <c r="T46" s="56">
        <f t="shared" si="14"/>
        <v>103.58899140362337</v>
      </c>
      <c r="U46" s="57">
        <f t="shared" si="15"/>
        <v>144.05807424882369</v>
      </c>
    </row>
    <row r="47" spans="2:21" x14ac:dyDescent="0.2">
      <c r="Q47" s="20" t="str">
        <f t="shared" si="11"/>
        <v/>
      </c>
      <c r="R47" s="52">
        <f t="shared" si="12"/>
        <v>21</v>
      </c>
      <c r="S47" s="56">
        <f t="shared" si="13"/>
        <v>1.0255021342967454</v>
      </c>
      <c r="T47" s="56">
        <f t="shared" si="14"/>
        <v>110.12148788044578</v>
      </c>
      <c r="U47" s="57">
        <f t="shared" si="15"/>
        <v>150.15344880757038</v>
      </c>
    </row>
    <row r="48" spans="2:21" x14ac:dyDescent="0.2">
      <c r="Q48" s="20" t="str">
        <f t="shared" si="11"/>
        <v/>
      </c>
      <c r="R48" s="52">
        <f t="shared" si="12"/>
        <v>21.5</v>
      </c>
      <c r="S48" s="56">
        <f t="shared" si="13"/>
        <v>1.0294195082992619</v>
      </c>
      <c r="T48" s="56">
        <f t="shared" si="14"/>
        <v>116.65398435725365</v>
      </c>
      <c r="U48" s="57">
        <f t="shared" si="15"/>
        <v>156.24882336633164</v>
      </c>
    </row>
    <row r="49" spans="2:21" x14ac:dyDescent="0.2">
      <c r="Q49" s="20" t="str">
        <f t="shared" si="11"/>
        <v/>
      </c>
      <c r="R49" s="52">
        <f t="shared" si="12"/>
        <v>22</v>
      </c>
      <c r="S49" s="56">
        <f t="shared" si="13"/>
        <v>1.0331186174180849</v>
      </c>
      <c r="T49" s="56">
        <f t="shared" si="14"/>
        <v>123.18648083406151</v>
      </c>
      <c r="U49" s="57">
        <f t="shared" si="15"/>
        <v>162.34419792507833</v>
      </c>
    </row>
    <row r="50" spans="2:21" x14ac:dyDescent="0.2">
      <c r="Q50" s="20" t="str">
        <f t="shared" si="11"/>
        <v/>
      </c>
      <c r="R50" s="52">
        <f t="shared" si="12"/>
        <v>22.5</v>
      </c>
      <c r="S50" s="56">
        <f t="shared" si="13"/>
        <v>1.0365964961862428</v>
      </c>
      <c r="T50" s="56">
        <f t="shared" si="14"/>
        <v>129.71897731088393</v>
      </c>
      <c r="U50" s="57">
        <f t="shared" si="15"/>
        <v>168.43957248382503</v>
      </c>
    </row>
    <row r="51" spans="2:21" x14ac:dyDescent="0.2">
      <c r="Q51" s="20" t="str">
        <f t="shared" si="11"/>
        <v/>
      </c>
      <c r="R51" s="52">
        <f t="shared" si="12"/>
        <v>23</v>
      </c>
      <c r="S51" s="56">
        <f t="shared" si="13"/>
        <v>1.0398448859795322</v>
      </c>
      <c r="T51" s="56">
        <f t="shared" si="14"/>
        <v>136.25147378769179</v>
      </c>
      <c r="U51" s="57">
        <f t="shared" si="15"/>
        <v>174.53494704258628</v>
      </c>
    </row>
    <row r="52" spans="2:21" x14ac:dyDescent="0.2">
      <c r="Q52" s="20" t="str">
        <f t="shared" si="11"/>
        <v/>
      </c>
      <c r="R52" s="52">
        <f t="shared" si="12"/>
        <v>23.5</v>
      </c>
      <c r="S52" s="56">
        <f t="shared" si="13"/>
        <v>1.0428485553705324</v>
      </c>
      <c r="T52" s="56">
        <f t="shared" si="14"/>
        <v>142.78397026451421</v>
      </c>
      <c r="U52" s="57">
        <f t="shared" si="15"/>
        <v>180.63032160133298</v>
      </c>
    </row>
    <row r="53" spans="2:21" x14ac:dyDescent="0.2">
      <c r="Q53" s="20" t="str">
        <f t="shared" si="11"/>
        <v/>
      </c>
      <c r="R53" s="52">
        <f t="shared" si="12"/>
        <v>24</v>
      </c>
      <c r="S53" s="56">
        <f t="shared" si="13"/>
        <v>1.0455841466949738</v>
      </c>
      <c r="T53" s="56">
        <f t="shared" si="14"/>
        <v>149.31646674132207</v>
      </c>
      <c r="U53" s="57">
        <f t="shared" si="15"/>
        <v>186.72569616007968</v>
      </c>
    </row>
    <row r="54" spans="2:21" x14ac:dyDescent="0.2">
      <c r="Q54" s="20" t="str">
        <f t="shared" si="11"/>
        <v/>
      </c>
      <c r="R54" s="52">
        <f t="shared" si="12"/>
        <v>24.5</v>
      </c>
      <c r="S54" s="56">
        <f t="shared" si="13"/>
        <v>1.0480196297770481</v>
      </c>
      <c r="T54" s="56">
        <f t="shared" si="14"/>
        <v>155.84896321814449</v>
      </c>
      <c r="U54" s="57">
        <f t="shared" si="15"/>
        <v>192.82107071882638</v>
      </c>
    </row>
    <row r="55" spans="2:21" ht="19" x14ac:dyDescent="0.25">
      <c r="B55" s="63" t="s">
        <v>38</v>
      </c>
      <c r="E55" s="112" t="s">
        <v>45</v>
      </c>
      <c r="F55" s="113"/>
      <c r="G55" s="113"/>
      <c r="H55" s="113"/>
      <c r="I55" s="113"/>
      <c r="J55" s="113"/>
      <c r="K55" s="113"/>
      <c r="L55" s="113"/>
      <c r="M55" s="114"/>
      <c r="Q55" s="20" t="str">
        <f t="shared" si="11"/>
        <v/>
      </c>
      <c r="R55" s="52">
        <f t="shared" si="12"/>
        <v>25</v>
      </c>
      <c r="S55" s="56">
        <f t="shared" si="13"/>
        <v>1.0501144132945806</v>
      </c>
      <c r="T55" s="56">
        <f t="shared" si="14"/>
        <v>162.38145969495235</v>
      </c>
      <c r="U55" s="57">
        <f t="shared" si="15"/>
        <v>198.91644527758763</v>
      </c>
    </row>
    <row r="56" spans="2:21" x14ac:dyDescent="0.2">
      <c r="Q56" s="20" t="str">
        <f t="shared" si="11"/>
        <v/>
      </c>
      <c r="R56" s="52">
        <f t="shared" si="12"/>
        <v>25.5</v>
      </c>
      <c r="S56" s="56">
        <f t="shared" si="13"/>
        <v>1.0518201309517707</v>
      </c>
      <c r="T56" s="56">
        <f t="shared" si="14"/>
        <v>168.91395617177477</v>
      </c>
      <c r="U56" s="57">
        <f t="shared" si="15"/>
        <v>205.01181983633433</v>
      </c>
    </row>
    <row r="57" spans="2:21" x14ac:dyDescent="0.2">
      <c r="B57"/>
      <c r="D57" s="62"/>
      <c r="E57" s="62"/>
      <c r="G57" s="110" t="s">
        <v>35</v>
      </c>
      <c r="H57" s="111"/>
      <c r="L57" s="110" t="s">
        <v>36</v>
      </c>
      <c r="M57" s="111"/>
      <c r="Q57" s="20" t="str">
        <f t="shared" si="11"/>
        <v/>
      </c>
      <c r="R57" s="52">
        <f t="shared" si="12"/>
        <v>26</v>
      </c>
      <c r="S57" s="56">
        <f t="shared" si="13"/>
        <v>1.0530820850270501</v>
      </c>
      <c r="T57" s="56">
        <f t="shared" si="14"/>
        <v>175.44645264858264</v>
      </c>
      <c r="U57" s="57">
        <f t="shared" si="15"/>
        <v>211.10719439508102</v>
      </c>
    </row>
    <row r="58" spans="2:21" x14ac:dyDescent="0.2">
      <c r="B58"/>
      <c r="C58" s="20" t="s">
        <v>15</v>
      </c>
      <c r="E58" s="70" t="s">
        <v>31</v>
      </c>
      <c r="F58" s="71" t="s">
        <v>32</v>
      </c>
      <c r="G58" s="71" t="s">
        <v>3</v>
      </c>
      <c r="H58" s="72" t="s">
        <v>4</v>
      </c>
      <c r="J58" s="70" t="s">
        <v>31</v>
      </c>
      <c r="K58" s="71" t="s">
        <v>32</v>
      </c>
      <c r="L58" s="71" t="s">
        <v>3</v>
      </c>
      <c r="M58" s="72" t="s">
        <v>4</v>
      </c>
      <c r="Q58" s="20" t="str">
        <f t="shared" si="11"/>
        <v/>
      </c>
      <c r="R58" s="52">
        <f t="shared" si="12"/>
        <v>26.5</v>
      </c>
      <c r="S58" s="56">
        <f t="shared" si="13"/>
        <v>1.0538412956182419</v>
      </c>
      <c r="T58" s="56">
        <f t="shared" si="14"/>
        <v>181.97894912540505</v>
      </c>
      <c r="U58" s="57">
        <f t="shared" si="15"/>
        <v>217.20256895384227</v>
      </c>
    </row>
    <row r="59" spans="2:21" x14ac:dyDescent="0.2">
      <c r="B59" s="59" t="str" cm="1">
        <f t="array" ref="B59:C71">_xlfn._xlws.FILTER(Q5:R737,Q5:Q737=C58,"")</f>
        <v>Perigee</v>
      </c>
      <c r="C59" s="60">
        <v>11</v>
      </c>
      <c r="E59" s="64">
        <f>IF(E24&gt;0.75*$C$5,E24-(0.75*$C$5),E24+0.25*$C$5)</f>
        <v>11.010287499999988</v>
      </c>
      <c r="F59" s="54" cm="1">
        <f t="array" ref="F59">ABS(C59-INDEX($E$59:$E$71,MATCH(MIN(ABS($E$59:$E$71-C59)),ABS($E$59:$E$71-C59),0)))</f>
        <v>1.0287499999988015E-2</v>
      </c>
      <c r="G59" s="65">
        <f t="shared" ref="G59:G71" si="16">DATE($C$10,1,INT(E59)+1)</f>
        <v>45303</v>
      </c>
      <c r="H59" s="66">
        <f t="shared" ref="H59:H71" si="17">TIME(INT((E59-INT(E59))*24),INT(3600*(24*(E59-INT(E59))-INT((E59-INT(E59))*24))/60),INT(MOD((E59-INT(E59))*3600*24,60)))</f>
        <v>1.0277777777777778E-2</v>
      </c>
      <c r="J59" s="64">
        <f>IF(E24&gt;$C$5/4,E24-($C$5/4),E24+0.75*$C$5)</f>
        <v>25.775582499999988</v>
      </c>
      <c r="K59" s="54" cm="1">
        <f t="array" ref="K59">ABS(C59-INDEX($J$59:$J$71,MATCH(MIN(ABS($J$59:$J71-C59)),ABS($J$59:$J$71-C59),0)))</f>
        <v>14.775582499999988</v>
      </c>
      <c r="L59" s="65">
        <f t="shared" ref="L59:L71" si="18">DATE($C$10,1,INT(J59)+1)</f>
        <v>45317</v>
      </c>
      <c r="M59" s="66">
        <f t="shared" ref="M59:M71" si="19">TIME(INT((J59-INT(J59))*24),INT(3600*(24*(J59-INT(J59))-INT((J59-INT(J59))*24))/60),INT(MOD((J59-INT(J59))*3600*24,60)))</f>
        <v>0.77557870370370374</v>
      </c>
      <c r="Q59" s="20" t="str">
        <f t="shared" si="11"/>
        <v>Apogee</v>
      </c>
      <c r="R59" s="52">
        <f t="shared" si="12"/>
        <v>27</v>
      </c>
      <c r="S59" s="56">
        <f t="shared" si="13"/>
        <v>1.0540370716533596</v>
      </c>
      <c r="T59" s="56">
        <f t="shared" si="14"/>
        <v>188.51144560221292</v>
      </c>
      <c r="U59" s="57">
        <f t="shared" si="15"/>
        <v>223.29794351258897</v>
      </c>
    </row>
    <row r="60" spans="2:21" x14ac:dyDescent="0.2">
      <c r="B60" s="59" t="str">
        <v>Perigee</v>
      </c>
      <c r="C60" s="61">
        <v>39.5</v>
      </c>
      <c r="E60" s="64">
        <f t="shared" ref="E60:E71" si="20">E59+$C$5</f>
        <v>40.540877499999986</v>
      </c>
      <c r="F60" s="54" cm="1">
        <f t="array" ref="F60">ABS(C60-INDEX($E$59:$E$71,MATCH(MIN(ABS($E$59:$E$71-C60)),ABS($E$59:$E$71-C60),0)))</f>
        <v>1.0408774999999864</v>
      </c>
      <c r="G60" s="65">
        <f t="shared" si="16"/>
        <v>45332</v>
      </c>
      <c r="H60" s="66">
        <f t="shared" si="17"/>
        <v>0.5408680555555555</v>
      </c>
      <c r="J60" s="64">
        <f t="shared" ref="J60:J71" si="21">J59+$C$5</f>
        <v>55.306172499999988</v>
      </c>
      <c r="K60" s="54" cm="1">
        <f t="array" ref="K60">ABS(C60-INDEX($J$59:$J$71,MATCH(MIN(ABS($J$59:$J72-C60)),ABS($J$59:$J$71-C60),0)))</f>
        <v>13.724417500000012</v>
      </c>
      <c r="L60" s="65">
        <f t="shared" si="18"/>
        <v>45347</v>
      </c>
      <c r="M60" s="66">
        <f t="shared" si="19"/>
        <v>0.30616898148148147</v>
      </c>
      <c r="Q60" s="20" t="str">
        <f t="shared" si="11"/>
        <v/>
      </c>
      <c r="R60" s="52">
        <f t="shared" si="12"/>
        <v>27.5</v>
      </c>
      <c r="S60" s="56">
        <f t="shared" si="13"/>
        <v>1.0536099910364312</v>
      </c>
      <c r="T60" s="56">
        <f t="shared" si="14"/>
        <v>195.04394207903533</v>
      </c>
      <c r="U60" s="57">
        <f t="shared" si="15"/>
        <v>229.39331807133567</v>
      </c>
    </row>
    <row r="61" spans="2:21" x14ac:dyDescent="0.2">
      <c r="B61" s="59" t="str">
        <v>Perigee</v>
      </c>
      <c r="C61" s="61">
        <v>67.5</v>
      </c>
      <c r="E61" s="64">
        <f t="shared" si="20"/>
        <v>70.071467499999983</v>
      </c>
      <c r="F61" s="54" cm="1">
        <f t="array" ref="F61">ABS(C61-INDEX($E$59:$E$71,MATCH(MIN(ABS($E$59:$E$71-C61)),ABS($E$59:$E$71-C61),0)))</f>
        <v>2.5714674999999829</v>
      </c>
      <c r="G61" s="65">
        <f t="shared" si="16"/>
        <v>45362</v>
      </c>
      <c r="H61" s="66">
        <f t="shared" si="17"/>
        <v>7.1458333333333332E-2</v>
      </c>
      <c r="J61" s="64">
        <f t="shared" si="21"/>
        <v>84.836762499999992</v>
      </c>
      <c r="K61" s="54" cm="1">
        <f t="array" ref="K61">ABS(C61-INDEX($J$59:$J$71,MATCH(MIN(ABS($J$59:$J73-C61)),ABS($J$59:$J$71-C61),0)))</f>
        <v>12.193827500000012</v>
      </c>
      <c r="L61" s="65">
        <f t="shared" si="18"/>
        <v>45376</v>
      </c>
      <c r="M61" s="66">
        <f t="shared" si="19"/>
        <v>0.83675925925925931</v>
      </c>
      <c r="Q61" s="20" t="str">
        <f t="shared" si="11"/>
        <v/>
      </c>
      <c r="R61" s="52">
        <f t="shared" si="12"/>
        <v>28</v>
      </c>
      <c r="S61" s="56">
        <f t="shared" si="13"/>
        <v>1.0525051535625181</v>
      </c>
      <c r="T61" s="56">
        <f t="shared" si="14"/>
        <v>201.5764385558432</v>
      </c>
      <c r="U61" s="57">
        <f t="shared" si="15"/>
        <v>235.48869263008237</v>
      </c>
    </row>
    <row r="62" spans="2:21" x14ac:dyDescent="0.2">
      <c r="B62" s="59" t="str">
        <v>Perigee</v>
      </c>
      <c r="C62" s="61">
        <v>96</v>
      </c>
      <c r="E62" s="64">
        <f t="shared" si="20"/>
        <v>99.602057499999987</v>
      </c>
      <c r="F62" s="54" cm="1">
        <f t="array" ref="F62">ABS(C62-INDEX($E$59:$E$71,MATCH(MIN(ABS($E$59:$E$71-C62)),ABS($E$59:$E$71-C62),0)))</f>
        <v>3.6020574999999866</v>
      </c>
      <c r="G62" s="65">
        <f t="shared" si="16"/>
        <v>45391</v>
      </c>
      <c r="H62" s="66">
        <f t="shared" si="17"/>
        <v>0.60204861111111108</v>
      </c>
      <c r="J62" s="64">
        <f t="shared" si="21"/>
        <v>114.3673525</v>
      </c>
      <c r="K62" s="54" cm="1">
        <f t="array" ref="K62">ABS(C62-INDEX($J$59:$J$71,MATCH(MIN(ABS($J$59:$J74-C62)),ABS($J$59:$J$71-C62),0)))</f>
        <v>11.163237500000008</v>
      </c>
      <c r="L62" s="65">
        <f t="shared" si="18"/>
        <v>45406</v>
      </c>
      <c r="M62" s="66">
        <f t="shared" si="19"/>
        <v>0.36734953703703704</v>
      </c>
      <c r="Q62" s="20" t="str">
        <f t="shared" si="11"/>
        <v/>
      </c>
      <c r="R62" s="52">
        <f t="shared" si="12"/>
        <v>28.5</v>
      </c>
      <c r="S62" s="56">
        <f t="shared" si="13"/>
        <v>1.0506755526565714</v>
      </c>
      <c r="T62" s="56">
        <f t="shared" si="14"/>
        <v>208.10893503266561</v>
      </c>
      <c r="U62" s="57">
        <f t="shared" si="15"/>
        <v>241.58406718884362</v>
      </c>
    </row>
    <row r="63" spans="2:21" x14ac:dyDescent="0.2">
      <c r="B63" s="59" t="str">
        <v>Perigee</v>
      </c>
      <c r="C63" s="61">
        <v>124.5</v>
      </c>
      <c r="E63" s="64">
        <f t="shared" si="20"/>
        <v>129.13264749999999</v>
      </c>
      <c r="F63" s="54" cm="1">
        <f t="array" ref="F63">ABS(C63-INDEX($E$59:$E$71,MATCH(MIN(ABS($E$59:$E$71-C63)),ABS($E$59:$E$71-C63),0)))</f>
        <v>4.6326474999999903</v>
      </c>
      <c r="G63" s="65">
        <f t="shared" si="16"/>
        <v>45421</v>
      </c>
      <c r="H63" s="66">
        <f t="shared" si="17"/>
        <v>0.13263888888888889</v>
      </c>
      <c r="J63" s="64">
        <f t="shared" si="21"/>
        <v>143.8979425</v>
      </c>
      <c r="K63" s="54" cm="1">
        <f t="array" ref="K63">ABS(C63-INDEX($J$59:$J$71,MATCH(MIN(ABS($J$59:$J75-C63)),ABS($J$59:$J$71-C63),0)))</f>
        <v>10.132647500000004</v>
      </c>
      <c r="L63" s="65">
        <f t="shared" si="18"/>
        <v>45435</v>
      </c>
      <c r="M63" s="66">
        <f t="shared" si="19"/>
        <v>0.89793981481481477</v>
      </c>
      <c r="Q63" s="20" t="str">
        <f t="shared" si="11"/>
        <v/>
      </c>
      <c r="R63" s="52">
        <f t="shared" si="12"/>
        <v>29</v>
      </c>
      <c r="S63" s="56">
        <f t="shared" si="13"/>
        <v>1.0480854014806209</v>
      </c>
      <c r="T63" s="56">
        <f t="shared" si="14"/>
        <v>214.64143150947348</v>
      </c>
      <c r="U63" s="57">
        <f t="shared" si="15"/>
        <v>247.67944174759032</v>
      </c>
    </row>
    <row r="64" spans="2:21" x14ac:dyDescent="0.2">
      <c r="B64" s="59" t="str">
        <v>Perigee</v>
      </c>
      <c r="C64" s="61">
        <v>152</v>
      </c>
      <c r="E64" s="64">
        <f t="shared" si="20"/>
        <v>158.66323749999998</v>
      </c>
      <c r="F64" s="54" cm="1">
        <f t="array" ref="F64">ABS(C64-INDEX($E$59:$E$71,MATCH(MIN(ABS($E$59:$E$71-C64)),ABS($E$59:$E$71-C64),0)))</f>
        <v>6.6632374999999797</v>
      </c>
      <c r="G64" s="65">
        <f t="shared" si="16"/>
        <v>45450</v>
      </c>
      <c r="H64" s="66">
        <f t="shared" si="17"/>
        <v>0.66322916666666665</v>
      </c>
      <c r="I64" s="29"/>
      <c r="J64" s="64">
        <f t="shared" si="21"/>
        <v>173.42853249999999</v>
      </c>
      <c r="K64" s="54" cm="1">
        <f t="array" ref="K64">ABS(C64-INDEX($J$59:$J$71,MATCH(MIN(ABS($J$59:$J76-C64)),ABS($J$59:$J$71-C64),0)))</f>
        <v>8.1020575000000008</v>
      </c>
      <c r="L64" s="65">
        <f t="shared" si="18"/>
        <v>45465</v>
      </c>
      <c r="M64" s="66">
        <f t="shared" si="19"/>
        <v>0.42853009259259262</v>
      </c>
      <c r="Q64" s="20" t="str">
        <f t="shared" si="11"/>
        <v/>
      </c>
      <c r="R64" s="52">
        <f t="shared" si="12"/>
        <v>29.5</v>
      </c>
      <c r="S64" s="56">
        <f t="shared" si="13"/>
        <v>1.0447132461045756</v>
      </c>
      <c r="T64" s="56">
        <f t="shared" si="14"/>
        <v>221.17392798629589</v>
      </c>
      <c r="U64" s="57">
        <f t="shared" si="15"/>
        <v>253.77481630633702</v>
      </c>
    </row>
    <row r="65" spans="2:21" x14ac:dyDescent="0.2">
      <c r="B65" s="59" t="str">
        <v>Perigee</v>
      </c>
      <c r="C65" s="61">
        <v>177</v>
      </c>
      <c r="E65" s="64">
        <f t="shared" si="20"/>
        <v>188.19382749999997</v>
      </c>
      <c r="F65" s="54" cm="1">
        <f t="array" ref="F65">ABS(C65-INDEX($E$59:$E$71,MATCH(MIN(ABS($E$59:$E$71-C65)),ABS($E$59:$E$71-C65),0)))</f>
        <v>11.193827499999969</v>
      </c>
      <c r="G65" s="65">
        <f t="shared" si="16"/>
        <v>45480</v>
      </c>
      <c r="H65" s="66">
        <f t="shared" si="17"/>
        <v>0.19381944444444443</v>
      </c>
      <c r="J65" s="64">
        <f t="shared" si="21"/>
        <v>202.95912249999998</v>
      </c>
      <c r="K65" s="54" cm="1">
        <f t="array" ref="K65">ABS(C65-INDEX($J$59:$J$71,MATCH(MIN(ABS($J$59:$J77-C65)),ABS($J$59:$J$71-C65),0)))</f>
        <v>3.5714675000000113</v>
      </c>
      <c r="L65" s="65">
        <f t="shared" si="18"/>
        <v>45494</v>
      </c>
      <c r="M65" s="66">
        <f t="shared" si="19"/>
        <v>0.95912037037037035</v>
      </c>
      <c r="Q65" s="20" t="str">
        <f t="shared" si="11"/>
        <v/>
      </c>
      <c r="R65" s="52">
        <f t="shared" si="12"/>
        <v>30</v>
      </c>
      <c r="S65" s="56">
        <f t="shared" si="13"/>
        <v>1.0405547034860603</v>
      </c>
      <c r="T65" s="56">
        <f t="shared" si="14"/>
        <v>227.70642446310376</v>
      </c>
      <c r="U65" s="57">
        <f t="shared" si="15"/>
        <v>259.87019086509827</v>
      </c>
    </row>
    <row r="66" spans="2:21" x14ac:dyDescent="0.2">
      <c r="B66" s="59" t="str">
        <v>Perigee</v>
      </c>
      <c r="C66" s="61">
        <v>204</v>
      </c>
      <c r="E66" s="64">
        <f t="shared" si="20"/>
        <v>217.72441749999996</v>
      </c>
      <c r="F66" s="54" cm="1">
        <f t="array" ref="F66">ABS(C66-INDEX($E$59:$E$71,MATCH(MIN(ABS($E$59:$E$71-C66)),ABS($E$59:$E$71-C66),0)))</f>
        <v>13.724417499999959</v>
      </c>
      <c r="G66" s="65">
        <f t="shared" si="16"/>
        <v>45509</v>
      </c>
      <c r="H66" s="66">
        <f t="shared" si="17"/>
        <v>0.72440972222222222</v>
      </c>
      <c r="J66" s="64">
        <f t="shared" si="21"/>
        <v>232.48971249999997</v>
      </c>
      <c r="K66" s="54" cm="1">
        <f t="array" ref="K66">ABS(C66-INDEX($J$59:$J$71,MATCH(MIN(ABS($J$59:$J78-C66)),ABS($J$59:$J$71-C66),0)))</f>
        <v>1.0408775000000219</v>
      </c>
      <c r="L66" s="65">
        <f t="shared" si="18"/>
        <v>45524</v>
      </c>
      <c r="M66" s="66">
        <f t="shared" si="19"/>
        <v>0.48971064814814813</v>
      </c>
      <c r="Q66" s="20" t="str">
        <f t="shared" si="11"/>
        <v/>
      </c>
      <c r="R66" s="52">
        <f t="shared" si="12"/>
        <v>30.5</v>
      </c>
      <c r="S66" s="56">
        <f t="shared" si="13"/>
        <v>1.0356246748236515</v>
      </c>
      <c r="T66" s="56">
        <f t="shared" si="14"/>
        <v>234.23892093992617</v>
      </c>
      <c r="U66" s="57">
        <f t="shared" si="15"/>
        <v>265.96556542384496</v>
      </c>
    </row>
    <row r="67" spans="2:21" x14ac:dyDescent="0.2">
      <c r="B67" s="59" t="str">
        <v>Perigee</v>
      </c>
      <c r="C67" s="61">
        <v>232</v>
      </c>
      <c r="E67" s="64">
        <f t="shared" si="20"/>
        <v>247.25500749999995</v>
      </c>
      <c r="F67" s="54" cm="1">
        <f t="array" ref="F67">ABS(C67-INDEX($E$59:$E$71,MATCH(MIN(ABS($E$59:$E$71-C67)),ABS($E$59:$E$71-C67),0)))</f>
        <v>14.275582500000041</v>
      </c>
      <c r="G67" s="65">
        <f t="shared" si="16"/>
        <v>45539</v>
      </c>
      <c r="H67" s="66">
        <f t="shared" si="17"/>
        <v>0.255</v>
      </c>
      <c r="J67" s="64">
        <f t="shared" si="21"/>
        <v>262.02030249999996</v>
      </c>
      <c r="K67" s="54" cm="1">
        <f t="array" ref="K67">ABS(C67-INDEX($J$59:$J$71,MATCH(MIN(ABS($J$59:$J79-C67)),ABS($J$59:$J$71-C67),0)))</f>
        <v>0.48971249999996758</v>
      </c>
      <c r="L67" s="65">
        <f t="shared" si="18"/>
        <v>45554</v>
      </c>
      <c r="M67" s="66">
        <f t="shared" si="19"/>
        <v>2.0300925925925927E-2</v>
      </c>
      <c r="Q67" s="20" t="str">
        <f t="shared" si="11"/>
        <v/>
      </c>
      <c r="R67" s="52">
        <f t="shared" si="12"/>
        <v>31</v>
      </c>
      <c r="S67" s="56">
        <f t="shared" si="13"/>
        <v>1.0299589049413189</v>
      </c>
      <c r="T67" s="56">
        <f t="shared" si="14"/>
        <v>240.77141741673404</v>
      </c>
      <c r="U67" s="57">
        <f t="shared" si="15"/>
        <v>272.06093998259166</v>
      </c>
    </row>
    <row r="68" spans="2:21" x14ac:dyDescent="0.2">
      <c r="B68" s="59" t="str">
        <v>Perigee</v>
      </c>
      <c r="C68" s="61">
        <v>260</v>
      </c>
      <c r="E68" s="64">
        <f t="shared" si="20"/>
        <v>276.78559749999994</v>
      </c>
      <c r="F68" s="54" cm="1">
        <f t="array" ref="F68">ABS(C68-INDEX($E$59:$E$71,MATCH(MIN(ABS($E$59:$E$71-C68)),ABS($E$59:$E$71-C68),0)))</f>
        <v>12.744992500000052</v>
      </c>
      <c r="G68" s="65">
        <f t="shared" si="16"/>
        <v>45568</v>
      </c>
      <c r="H68" s="66">
        <f t="shared" si="17"/>
        <v>0.78559027777777779</v>
      </c>
      <c r="J68" s="64">
        <f t="shared" si="21"/>
        <v>291.55089249999997</v>
      </c>
      <c r="K68" s="54" cm="1">
        <f t="array" ref="K68">ABS(C68-INDEX($J$59:$J$71,MATCH(MIN(ABS($J$59:$J80-C68)),ABS($J$59:$J$71-C68),0)))</f>
        <v>2.020302499999957</v>
      </c>
      <c r="L68" s="65">
        <f t="shared" si="18"/>
        <v>45583</v>
      </c>
      <c r="M68" s="66">
        <f t="shared" si="19"/>
        <v>0.5508912037037037</v>
      </c>
      <c r="Q68" s="20" t="str">
        <f t="shared" si="11"/>
        <v/>
      </c>
      <c r="R68" s="52">
        <f t="shared" si="12"/>
        <v>31.5</v>
      </c>
      <c r="S68" s="56">
        <f t="shared" si="13"/>
        <v>1.0236147848879193</v>
      </c>
      <c r="T68" s="56">
        <f t="shared" si="14"/>
        <v>247.30391389355646</v>
      </c>
      <c r="U68" s="57">
        <f t="shared" si="15"/>
        <v>278.15631454135291</v>
      </c>
    </row>
    <row r="69" spans="2:21" x14ac:dyDescent="0.2">
      <c r="B69" s="59" t="str">
        <v>Perigee</v>
      </c>
      <c r="C69" s="61">
        <v>288.5</v>
      </c>
      <c r="E69" s="64">
        <f t="shared" si="20"/>
        <v>306.31618749999996</v>
      </c>
      <c r="F69" s="54" cm="1">
        <f t="array" ref="F69">ABS(C69-INDEX($E$59:$E$71,MATCH(MIN(ABS($E$59:$E$71-C69)),ABS($E$59:$E$71-C69),0)))</f>
        <v>11.714402500000062</v>
      </c>
      <c r="G69" s="65">
        <f t="shared" si="16"/>
        <v>45598</v>
      </c>
      <c r="H69" s="66">
        <f t="shared" si="17"/>
        <v>0.31618055555555558</v>
      </c>
      <c r="J69" s="64">
        <f t="shared" si="21"/>
        <v>321.08148249999999</v>
      </c>
      <c r="K69" s="54" cm="1">
        <f t="array" ref="K69">ABS(C69-INDEX($J$59:$J$71,MATCH(MIN(ABS($J$59:$J81-C69)),ABS($J$59:$J$71-C69),0)))</f>
        <v>3.0508924999999749</v>
      </c>
      <c r="L69" s="65">
        <f t="shared" si="18"/>
        <v>45613</v>
      </c>
      <c r="M69" s="66">
        <f t="shared" si="19"/>
        <v>8.1481481481481488E-2</v>
      </c>
      <c r="Q69" s="20" t="str">
        <f t="shared" si="11"/>
        <v/>
      </c>
      <c r="R69" s="52">
        <f t="shared" si="12"/>
        <v>32</v>
      </c>
      <c r="S69" s="56">
        <f t="shared" ref="S69:S83" si="22">(385000.5584-20905.355*COS($U$3*T69)-3699.1109*COS($U$3*(2*U69-T69))-2955.9676*COS($U$3*2*U69)-569.9251*COS($U$3*2*T69)+246.1585*COS($U$3*(2*U69-2*T69)))/385000.5584</f>
        <v>1.0166713267449086</v>
      </c>
      <c r="T69" s="56">
        <f t="shared" ref="T69:T83" si="23">MOD(134.96341138+13.06499295363*($C$17+R69),360)</f>
        <v>253.83641037036432</v>
      </c>
      <c r="U69" s="57">
        <f t="shared" ref="U69:U83" si="24">MOD(297.8502042+12.190749117502*($C$17+R69),360)</f>
        <v>284.25168910009961</v>
      </c>
    </row>
    <row r="70" spans="2:21" x14ac:dyDescent="0.2">
      <c r="B70" s="59" t="str">
        <v>Perigee</v>
      </c>
      <c r="C70" s="61">
        <v>317</v>
      </c>
      <c r="E70" s="64">
        <f t="shared" si="20"/>
        <v>335.84677749999997</v>
      </c>
      <c r="F70" s="54" cm="1">
        <f t="array" ref="F70">ABS(C70-INDEX($E$59:$E$71,MATCH(MIN(ABS($E$59:$E$71-C70)),ABS($E$59:$E$71-C70),0)))</f>
        <v>10.683812500000045</v>
      </c>
      <c r="G70" s="65">
        <f t="shared" si="16"/>
        <v>45627</v>
      </c>
      <c r="H70" s="66">
        <f t="shared" si="17"/>
        <v>0.84677083333333336</v>
      </c>
      <c r="J70" s="64">
        <f t="shared" si="21"/>
        <v>350.61207250000001</v>
      </c>
      <c r="K70" s="54" cm="1">
        <f t="array" ref="K70">ABS(C70-INDEX($J$59:$J$71,MATCH(MIN(ABS($J$59:$J82-C70)),ABS($J$59:$J$71-C70),0)))</f>
        <v>4.0814824999999928</v>
      </c>
      <c r="L70" s="65">
        <f t="shared" si="18"/>
        <v>45642</v>
      </c>
      <c r="M70" s="66">
        <f t="shared" si="19"/>
        <v>0.61207175925925927</v>
      </c>
      <c r="Q70" s="20" t="str">
        <f t="shared" ref="Q70:Q82" si="25">IF(AND(S70&lt;S69,S70&lt;S71),"Perigee",IF(AND(S70&gt;S69,S70&gt;S71),"Apogee",""))</f>
        <v/>
      </c>
      <c r="R70" s="52">
        <f t="shared" si="12"/>
        <v>32.5</v>
      </c>
      <c r="S70" s="56">
        <f t="shared" si="22"/>
        <v>1.0092282753174839</v>
      </c>
      <c r="T70" s="56">
        <f t="shared" si="23"/>
        <v>260.36890684718674</v>
      </c>
      <c r="U70" s="57">
        <f t="shared" si="24"/>
        <v>290.34706365884631</v>
      </c>
    </row>
    <row r="71" spans="2:21" x14ac:dyDescent="0.2">
      <c r="B71" s="59" t="str">
        <v>Perigee</v>
      </c>
      <c r="C71" s="61">
        <v>345</v>
      </c>
      <c r="E71" s="67">
        <f t="shared" si="20"/>
        <v>365.37736749999999</v>
      </c>
      <c r="F71" s="73" cm="1">
        <f t="array" ref="F71">ABS(C71-INDEX($E$59:$E$71,MATCH(MIN(ABS($E$59:$E$71-C71)),ABS($E$59:$E$71-C71),0)))</f>
        <v>9.1532225000000267</v>
      </c>
      <c r="G71" s="68">
        <f t="shared" si="16"/>
        <v>45657</v>
      </c>
      <c r="H71" s="69">
        <f t="shared" si="17"/>
        <v>0.37736111111111109</v>
      </c>
      <c r="J71" s="67">
        <f t="shared" si="21"/>
        <v>380.14266250000003</v>
      </c>
      <c r="K71" s="73" cm="1">
        <f t="array" ref="K71">ABS(C71-INDEX($J$59:$J$71,MATCH(MIN(ABS($J$59:$J83-C71)),ABS($J$59:$J$71-C71),0)))</f>
        <v>5.6120725000000107</v>
      </c>
      <c r="L71" s="68">
        <f t="shared" si="18"/>
        <v>45672</v>
      </c>
      <c r="M71" s="69">
        <f t="shared" si="19"/>
        <v>0.14266203703703703</v>
      </c>
      <c r="Q71" s="20" t="str">
        <f t="shared" si="25"/>
        <v/>
      </c>
      <c r="R71" s="52">
        <f t="shared" ref="R71:R83" si="26">R70+0.5</f>
        <v>33</v>
      </c>
      <c r="S71" s="56">
        <f t="shared" si="22"/>
        <v>1.0014043593370592</v>
      </c>
      <c r="T71" s="56">
        <f t="shared" si="23"/>
        <v>266.9014033239946</v>
      </c>
      <c r="U71" s="57">
        <f t="shared" si="24"/>
        <v>296.44243821759301</v>
      </c>
    </row>
    <row r="72" spans="2:21" x14ac:dyDescent="0.2">
      <c r="Q72" s="20" t="str">
        <f t="shared" si="25"/>
        <v/>
      </c>
      <c r="R72" s="52">
        <f t="shared" si="26"/>
        <v>33.5</v>
      </c>
      <c r="S72" s="56">
        <f t="shared" si="22"/>
        <v>0.99333472329730133</v>
      </c>
      <c r="T72" s="56">
        <f t="shared" si="23"/>
        <v>273.43389980081702</v>
      </c>
      <c r="U72" s="57">
        <f t="shared" si="24"/>
        <v>302.53781277635426</v>
      </c>
    </row>
    <row r="73" spans="2:21" x14ac:dyDescent="0.2">
      <c r="E73" s="107" t="s">
        <v>48</v>
      </c>
      <c r="F73" s="107"/>
      <c r="G73" s="107"/>
      <c r="H73" s="107"/>
      <c r="I73" s="107"/>
      <c r="J73" s="107"/>
      <c r="K73" s="107"/>
      <c r="L73" s="107"/>
      <c r="M73" s="107"/>
      <c r="Q73" s="20" t="str">
        <f t="shared" si="25"/>
        <v/>
      </c>
      <c r="R73" s="52">
        <f t="shared" si="26"/>
        <v>34</v>
      </c>
      <c r="S73" s="56">
        <f t="shared" si="22"/>
        <v>0.98516761831632815</v>
      </c>
      <c r="T73" s="56">
        <f t="shared" si="23"/>
        <v>279.96639627762488</v>
      </c>
      <c r="U73" s="57">
        <f t="shared" si="24"/>
        <v>308.63318733510096</v>
      </c>
    </row>
    <row r="74" spans="2:21" x14ac:dyDescent="0.2">
      <c r="Q74" s="20" t="str">
        <f t="shared" si="25"/>
        <v/>
      </c>
      <c r="R74" s="52">
        <f t="shared" si="26"/>
        <v>34.5</v>
      </c>
      <c r="S74" s="56">
        <f t="shared" si="22"/>
        <v>0.97706046473157293</v>
      </c>
      <c r="T74" s="56">
        <f t="shared" si="23"/>
        <v>286.4988927544473</v>
      </c>
      <c r="U74" s="57">
        <f t="shared" si="24"/>
        <v>314.72856189384765</v>
      </c>
    </row>
    <row r="75" spans="2:21" x14ac:dyDescent="0.2">
      <c r="Q75" s="20" t="str">
        <f t="shared" si="25"/>
        <v/>
      </c>
      <c r="R75" s="52">
        <f t="shared" si="26"/>
        <v>35</v>
      </c>
      <c r="S75" s="56">
        <f t="shared" si="22"/>
        <v>0.96917542888620167</v>
      </c>
      <c r="T75" s="56">
        <f t="shared" si="23"/>
        <v>293.03138923125516</v>
      </c>
      <c r="U75" s="57">
        <f t="shared" si="24"/>
        <v>320.8239364526089</v>
      </c>
    </row>
    <row r="76" spans="2:21" x14ac:dyDescent="0.2">
      <c r="Q76" s="20" t="str">
        <f t="shared" si="25"/>
        <v/>
      </c>
      <c r="R76" s="52">
        <f t="shared" si="26"/>
        <v>35.5</v>
      </c>
      <c r="S76" s="56">
        <f t="shared" si="22"/>
        <v>0.96167468034084846</v>
      </c>
      <c r="T76" s="56">
        <f t="shared" si="23"/>
        <v>299.56388570807758</v>
      </c>
      <c r="U76" s="57">
        <f t="shared" si="24"/>
        <v>326.9193110113556</v>
      </c>
    </row>
    <row r="77" spans="2:21" x14ac:dyDescent="0.2">
      <c r="Q77" s="20" t="str">
        <f t="shared" si="25"/>
        <v/>
      </c>
      <c r="R77" s="52">
        <f t="shared" si="26"/>
        <v>36</v>
      </c>
      <c r="S77" s="56">
        <f t="shared" si="22"/>
        <v>0.9547155123971216</v>
      </c>
      <c r="T77" s="56">
        <f t="shared" si="23"/>
        <v>306.09638218488544</v>
      </c>
      <c r="U77" s="57">
        <f t="shared" si="24"/>
        <v>333.0146855701023</v>
      </c>
    </row>
    <row r="78" spans="2:21" x14ac:dyDescent="0.2">
      <c r="Q78" s="20" t="str">
        <f t="shared" si="25"/>
        <v/>
      </c>
      <c r="R78" s="52">
        <f t="shared" si="26"/>
        <v>36.5</v>
      </c>
      <c r="S78" s="56">
        <f t="shared" si="22"/>
        <v>0.94844551751750317</v>
      </c>
      <c r="T78" s="56">
        <f t="shared" si="23"/>
        <v>312.62887866170786</v>
      </c>
      <c r="U78" s="57">
        <f t="shared" si="24"/>
        <v>339.11006012886355</v>
      </c>
    </row>
    <row r="79" spans="2:21" x14ac:dyDescent="0.2">
      <c r="Q79" s="20" t="str">
        <f t="shared" si="25"/>
        <v/>
      </c>
      <c r="R79" s="52">
        <f t="shared" si="26"/>
        <v>37</v>
      </c>
      <c r="S79" s="56">
        <f t="shared" si="22"/>
        <v>0.94299800950379176</v>
      </c>
      <c r="T79" s="56">
        <f t="shared" si="23"/>
        <v>319.16137513851572</v>
      </c>
      <c r="U79" s="57">
        <f t="shared" si="24"/>
        <v>345.20543468761025</v>
      </c>
    </row>
    <row r="80" spans="2:21" x14ac:dyDescent="0.2">
      <c r="Q80" s="20" t="str">
        <f t="shared" si="25"/>
        <v/>
      </c>
      <c r="R80" s="52">
        <f t="shared" si="26"/>
        <v>37.5</v>
      </c>
      <c r="S80" s="56">
        <f t="shared" si="22"/>
        <v>0.93848787606645667</v>
      </c>
      <c r="T80" s="56">
        <f t="shared" si="23"/>
        <v>325.69387161533814</v>
      </c>
      <c r="U80" s="57">
        <f t="shared" si="24"/>
        <v>351.30080924635695</v>
      </c>
    </row>
    <row r="81" spans="2:21" x14ac:dyDescent="0.2">
      <c r="Q81" s="20" t="str">
        <f t="shared" si="25"/>
        <v/>
      </c>
      <c r="R81" s="52">
        <f t="shared" si="26"/>
        <v>38</v>
      </c>
      <c r="S81" s="56">
        <f t="shared" si="22"/>
        <v>0.93500802899017899</v>
      </c>
      <c r="T81" s="56">
        <f t="shared" si="23"/>
        <v>332.226368092146</v>
      </c>
      <c r="U81" s="57">
        <f t="shared" si="24"/>
        <v>357.39618380510365</v>
      </c>
    </row>
    <row r="82" spans="2:21" x14ac:dyDescent="0.2">
      <c r="F82" s="29"/>
      <c r="G82" s="30"/>
      <c r="H82" s="30"/>
      <c r="I82" s="29"/>
      <c r="J82" s="29"/>
      <c r="K82" s="48"/>
      <c r="Q82" s="20" t="str">
        <f t="shared" si="25"/>
        <v/>
      </c>
      <c r="R82" s="52">
        <f t="shared" si="26"/>
        <v>38.5</v>
      </c>
      <c r="S82" s="56">
        <f t="shared" si="22"/>
        <v>0.93262659516033086</v>
      </c>
      <c r="T82" s="56">
        <f t="shared" si="23"/>
        <v>338.75886456896842</v>
      </c>
      <c r="U82" s="57">
        <f t="shared" si="24"/>
        <v>3.4915583638648968</v>
      </c>
    </row>
    <row r="83" spans="2:21" x14ac:dyDescent="0.2">
      <c r="F83" s="29"/>
      <c r="G83" s="30"/>
      <c r="H83" s="30"/>
      <c r="I83" s="29"/>
      <c r="J83" s="29"/>
      <c r="K83" s="48"/>
      <c r="Q83" s="20" t="str">
        <f t="shared" ref="Q83:Q114" si="27">IF(AND(S83&lt;S82,S83&lt;S84),"Perigee",IF(AND(S83&gt;S82,S83&gt;S84),"Apogee",""))</f>
        <v/>
      </c>
      <c r="R83" s="52">
        <f t="shared" si="26"/>
        <v>39</v>
      </c>
      <c r="S83" s="56">
        <f t="shared" si="22"/>
        <v>0.9313849613014209</v>
      </c>
      <c r="T83" s="56">
        <f t="shared" si="23"/>
        <v>345.29136104577628</v>
      </c>
      <c r="U83" s="57">
        <f t="shared" si="24"/>
        <v>9.5869329226115951</v>
      </c>
    </row>
    <row r="84" spans="2:21" x14ac:dyDescent="0.2">
      <c r="F84" s="29"/>
      <c r="G84" s="30"/>
      <c r="H84" s="30"/>
      <c r="I84" s="29"/>
      <c r="J84" s="29"/>
      <c r="K84" s="48"/>
      <c r="Q84" s="20" t="str">
        <f t="shared" si="27"/>
        <v>Perigee</v>
      </c>
      <c r="R84" s="52">
        <f t="shared" ref="R84:R115" si="28">R83+0.5</f>
        <v>39.5</v>
      </c>
      <c r="S84" s="56">
        <f t="shared" ref="S84:S115" si="29">(385000.5584-20905.355*COS($U$3*T84)-3699.1109*COS($U$3*(2*U84-T84))-2955.9676*COS($U$3*2*U84)-569.9251*COS($U$3*2*T84)+246.1585*COS($U$3*(2*U84-2*T84)))/385000.5584</f>
        <v>0.9312967497303537</v>
      </c>
      <c r="T84" s="56">
        <f t="shared" ref="T84:T115" si="30">MOD(134.96341138+13.06499295363*($C$17+R84),360)</f>
        <v>351.8238575225987</v>
      </c>
      <c r="U84" s="57">
        <f t="shared" ref="U84:U115" si="31">MOD(297.8502042+12.190749117502*($C$17+R84),360)</f>
        <v>15.682307481358293</v>
      </c>
    </row>
    <row r="85" spans="2:21" x14ac:dyDescent="0.2">
      <c r="F85" s="29"/>
      <c r="G85" s="30"/>
      <c r="H85" s="30"/>
      <c r="I85" s="29"/>
      <c r="J85" s="29"/>
      <c r="K85" s="48"/>
      <c r="Q85" s="20" t="str">
        <f t="shared" si="27"/>
        <v/>
      </c>
      <c r="R85" s="52">
        <f t="shared" si="28"/>
        <v>40</v>
      </c>
      <c r="S85" s="56">
        <f t="shared" si="29"/>
        <v>0.93234776333212588</v>
      </c>
      <c r="T85" s="56">
        <f t="shared" si="30"/>
        <v>358.35635399940656</v>
      </c>
      <c r="U85" s="57">
        <f t="shared" si="31"/>
        <v>21.777682040119544</v>
      </c>
    </row>
    <row r="86" spans="2:21" x14ac:dyDescent="0.2">
      <c r="F86" s="29"/>
      <c r="G86" s="30"/>
      <c r="H86" s="30"/>
      <c r="I86" s="29"/>
      <c r="J86" s="29"/>
      <c r="K86" s="48"/>
      <c r="Q86" s="20" t="str">
        <f t="shared" si="27"/>
        <v/>
      </c>
      <c r="R86" s="52">
        <f t="shared" si="28"/>
        <v>40.5</v>
      </c>
      <c r="S86" s="56">
        <f t="shared" si="29"/>
        <v>0.93449689707816042</v>
      </c>
      <c r="T86" s="56">
        <f t="shared" si="30"/>
        <v>4.8888504762289813</v>
      </c>
      <c r="U86" s="57">
        <f t="shared" si="31"/>
        <v>27.873056598866242</v>
      </c>
    </row>
    <row r="87" spans="2:21" x14ac:dyDescent="0.2">
      <c r="H87" s="30"/>
      <c r="I87" s="29"/>
      <c r="J87" s="29"/>
      <c r="K87" s="48"/>
      <c r="Q87" s="20" t="str">
        <f t="shared" si="27"/>
        <v/>
      </c>
      <c r="R87" s="52">
        <f t="shared" si="28"/>
        <v>41</v>
      </c>
      <c r="S87" s="56">
        <f t="shared" si="29"/>
        <v>0.93767797257688701</v>
      </c>
      <c r="T87" s="56">
        <f t="shared" si="30"/>
        <v>11.421346953036846</v>
      </c>
      <c r="U87" s="57">
        <f t="shared" si="31"/>
        <v>33.96843115761294</v>
      </c>
    </row>
    <row r="88" spans="2:21" x14ac:dyDescent="0.2">
      <c r="B88" s="74"/>
      <c r="C88" s="38"/>
      <c r="D88" s="38"/>
      <c r="E88" s="38"/>
      <c r="F88" s="38"/>
      <c r="G88" s="38"/>
      <c r="H88" s="37"/>
      <c r="I88" s="35"/>
      <c r="J88" s="35"/>
      <c r="K88" s="75"/>
      <c r="L88" s="38"/>
      <c r="M88" s="38"/>
      <c r="N88" s="38"/>
      <c r="Q88" s="20" t="str">
        <f t="shared" si="27"/>
        <v/>
      </c>
      <c r="R88" s="52">
        <f t="shared" si="28"/>
        <v>41.5</v>
      </c>
      <c r="S88" s="56">
        <f t="shared" si="29"/>
        <v>0.9418024132236239</v>
      </c>
      <c r="T88" s="56">
        <f t="shared" si="30"/>
        <v>17.953843429859262</v>
      </c>
      <c r="U88" s="57">
        <f t="shared" si="31"/>
        <v>40.063805716359639</v>
      </c>
    </row>
    <row r="89" spans="2:21" x14ac:dyDescent="0.2">
      <c r="E89" s="23"/>
      <c r="F89" s="23"/>
      <c r="H89" s="30"/>
      <c r="I89" s="29"/>
      <c r="J89" s="29"/>
      <c r="K89" s="48"/>
      <c r="Q89" s="20" t="str">
        <f t="shared" si="27"/>
        <v/>
      </c>
      <c r="R89" s="52">
        <f t="shared" si="28"/>
        <v>42</v>
      </c>
      <c r="S89" s="56">
        <f t="shared" si="29"/>
        <v>0.94676264227582652</v>
      </c>
      <c r="T89" s="56">
        <f t="shared" si="30"/>
        <v>24.486339906667126</v>
      </c>
      <c r="U89" s="57">
        <f t="shared" si="31"/>
        <v>46.159180275120889</v>
      </c>
    </row>
    <row r="90" spans="2:21" x14ac:dyDescent="0.2">
      <c r="H90" s="30"/>
      <c r="I90" s="29"/>
      <c r="J90" s="29"/>
      <c r="K90" s="48"/>
      <c r="Q90" s="20" t="str">
        <f t="shared" si="27"/>
        <v/>
      </c>
      <c r="R90" s="52">
        <f t="shared" si="28"/>
        <v>42.5</v>
      </c>
      <c r="S90" s="56">
        <f t="shared" si="29"/>
        <v>0.95243605622765548</v>
      </c>
      <c r="T90" s="56">
        <f t="shared" si="30"/>
        <v>31.018836383489543</v>
      </c>
      <c r="U90" s="57">
        <f t="shared" si="31"/>
        <v>52.254554833867587</v>
      </c>
    </row>
    <row r="91" spans="2:21" x14ac:dyDescent="0.2">
      <c r="H91" s="30"/>
      <c r="I91" s="29"/>
      <c r="J91" s="29"/>
      <c r="K91" s="48"/>
      <c r="Q91" s="20" t="str">
        <f t="shared" si="27"/>
        <v/>
      </c>
      <c r="R91" s="52">
        <f t="shared" si="28"/>
        <v>43</v>
      </c>
      <c r="S91" s="56">
        <f t="shared" si="29"/>
        <v>0.95868940256478619</v>
      </c>
      <c r="T91" s="56">
        <f t="shared" si="30"/>
        <v>37.551332860297407</v>
      </c>
      <c r="U91" s="57">
        <f t="shared" si="31"/>
        <v>58.349929392614285</v>
      </c>
    </row>
    <row r="92" spans="2:21" x14ac:dyDescent="0.2">
      <c r="B92" s="76" t="s">
        <v>43</v>
      </c>
      <c r="C92" s="82"/>
      <c r="D92" s="83"/>
      <c r="H92" s="30"/>
      <c r="I92" s="29"/>
      <c r="J92" s="29"/>
      <c r="K92" s="48"/>
      <c r="Q92" s="20" t="str">
        <f t="shared" si="27"/>
        <v/>
      </c>
      <c r="R92" s="52">
        <f t="shared" si="28"/>
        <v>43.5</v>
      </c>
      <c r="S92" s="56">
        <f t="shared" si="29"/>
        <v>0.96538337541152863</v>
      </c>
      <c r="T92" s="56">
        <f t="shared" si="30"/>
        <v>44.083829337119823</v>
      </c>
      <c r="U92" s="57">
        <f t="shared" si="31"/>
        <v>64.445303951375536</v>
      </c>
    </row>
    <row r="93" spans="2:21" x14ac:dyDescent="0.2">
      <c r="B93" s="77">
        <v>1</v>
      </c>
      <c r="C93">
        <f>B93+1</f>
        <v>2</v>
      </c>
      <c r="D93" s="78">
        <f>C93+1</f>
        <v>3</v>
      </c>
      <c r="H93" s="30"/>
      <c r="I93" s="29"/>
      <c r="J93" s="29"/>
      <c r="K93" s="48"/>
      <c r="Q93" s="20" t="str">
        <f t="shared" si="27"/>
        <v/>
      </c>
      <c r="R93" s="52">
        <f t="shared" si="28"/>
        <v>44</v>
      </c>
      <c r="S93" s="56">
        <f t="shared" si="29"/>
        <v>0.97237723544896626</v>
      </c>
      <c r="T93" s="56">
        <f t="shared" si="30"/>
        <v>50.616325813927688</v>
      </c>
      <c r="U93" s="57">
        <f t="shared" si="31"/>
        <v>70.540678510122234</v>
      </c>
    </row>
    <row r="94" spans="2:21" x14ac:dyDescent="0.2">
      <c r="B94" s="77">
        <f>B93</f>
        <v>1</v>
      </c>
      <c r="C94">
        <f>C93</f>
        <v>2</v>
      </c>
      <c r="D94" s="78">
        <f>D93</f>
        <v>3</v>
      </c>
      <c r="H94" s="30"/>
      <c r="I94" s="29"/>
      <c r="J94" s="29"/>
      <c r="K94" s="48"/>
      <c r="Q94" s="20" t="str">
        <f t="shared" si="27"/>
        <v/>
      </c>
      <c r="R94" s="52">
        <f t="shared" si="28"/>
        <v>44.5</v>
      </c>
      <c r="S94" s="56">
        <f t="shared" si="29"/>
        <v>0.97953326210728364</v>
      </c>
      <c r="T94" s="56">
        <f t="shared" si="30"/>
        <v>57.148822290750104</v>
      </c>
      <c r="U94" s="57">
        <f t="shared" si="31"/>
        <v>76.636053068868932</v>
      </c>
    </row>
    <row r="95" spans="2:21" x14ac:dyDescent="0.2">
      <c r="B95" s="77">
        <f t="shared" ref="B95:B105" si="32">B94</f>
        <v>1</v>
      </c>
      <c r="C95">
        <f t="shared" ref="C95:C105" si="33">C94</f>
        <v>2</v>
      </c>
      <c r="D95" s="78">
        <f t="shared" ref="D95:D105" si="34">D94</f>
        <v>3</v>
      </c>
      <c r="H95" s="30"/>
      <c r="I95" s="29"/>
      <c r="J95" s="29"/>
      <c r="K95" s="48"/>
      <c r="Q95" s="20" t="str">
        <f t="shared" si="27"/>
        <v/>
      </c>
      <c r="R95" s="52">
        <f t="shared" si="28"/>
        <v>45</v>
      </c>
      <c r="S95" s="56">
        <f t="shared" si="29"/>
        <v>0.98672085633301798</v>
      </c>
      <c r="T95" s="56">
        <f t="shared" si="30"/>
        <v>63.681318767557968</v>
      </c>
      <c r="U95" s="57">
        <f t="shared" si="31"/>
        <v>82.731427627630183</v>
      </c>
    </row>
    <row r="96" spans="2:21" x14ac:dyDescent="0.2">
      <c r="B96" s="77">
        <f t="shared" si="32"/>
        <v>1</v>
      </c>
      <c r="C96">
        <f t="shared" si="33"/>
        <v>2</v>
      </c>
      <c r="D96" s="78">
        <f t="shared" si="34"/>
        <v>3</v>
      </c>
      <c r="H96" s="30"/>
      <c r="I96" s="29"/>
      <c r="J96" s="29"/>
      <c r="K96" s="48"/>
      <c r="Q96" s="20" t="str">
        <f t="shared" si="27"/>
        <v/>
      </c>
      <c r="R96" s="52">
        <f t="shared" si="28"/>
        <v>45.5</v>
      </c>
      <c r="S96" s="56">
        <f t="shared" si="29"/>
        <v>0.99382013071892783</v>
      </c>
      <c r="T96" s="56">
        <f t="shared" si="30"/>
        <v>70.213815244380385</v>
      </c>
      <c r="U96" s="57">
        <f t="shared" si="31"/>
        <v>88.826802186376881</v>
      </c>
    </row>
    <row r="97" spans="2:21" x14ac:dyDescent="0.2">
      <c r="B97" s="77">
        <f>B96</f>
        <v>1</v>
      </c>
      <c r="C97">
        <f t="shared" si="33"/>
        <v>2</v>
      </c>
      <c r="D97" s="78">
        <f t="shared" si="34"/>
        <v>3</v>
      </c>
      <c r="Q97" s="20" t="str">
        <f t="shared" si="27"/>
        <v/>
      </c>
      <c r="R97" s="52">
        <f t="shared" si="28"/>
        <v>46</v>
      </c>
      <c r="S97" s="56">
        <f t="shared" si="29"/>
        <v>1.0007248495904415</v>
      </c>
      <c r="T97" s="56">
        <f t="shared" si="30"/>
        <v>76.746311721188249</v>
      </c>
      <c r="U97" s="57">
        <f t="shared" si="31"/>
        <v>94.922176745123579</v>
      </c>
    </row>
    <row r="98" spans="2:21" x14ac:dyDescent="0.2">
      <c r="B98" s="77">
        <f t="shared" si="32"/>
        <v>1</v>
      </c>
      <c r="C98">
        <f t="shared" si="33"/>
        <v>2</v>
      </c>
      <c r="D98" s="78">
        <f t="shared" si="34"/>
        <v>3</v>
      </c>
      <c r="Q98" s="20" t="str">
        <f t="shared" si="27"/>
        <v/>
      </c>
      <c r="R98" s="52">
        <f t="shared" si="28"/>
        <v>46.5</v>
      </c>
      <c r="S98" s="56">
        <f t="shared" si="29"/>
        <v>1.0073446135615176</v>
      </c>
      <c r="T98" s="56">
        <f t="shared" si="30"/>
        <v>83.278808198010665</v>
      </c>
      <c r="U98" s="57">
        <f t="shared" si="31"/>
        <v>101.01755130387028</v>
      </c>
    </row>
    <row r="99" spans="2:21" x14ac:dyDescent="0.2">
      <c r="B99" s="77">
        <f t="shared" si="32"/>
        <v>1</v>
      </c>
      <c r="C99">
        <f t="shared" si="33"/>
        <v>2</v>
      </c>
      <c r="D99" s="78">
        <f t="shared" si="34"/>
        <v>3</v>
      </c>
      <c r="Q99" s="20" t="str">
        <f t="shared" si="27"/>
        <v/>
      </c>
      <c r="R99" s="52">
        <f t="shared" si="28"/>
        <v>47</v>
      </c>
      <c r="S99" s="56">
        <f t="shared" si="29"/>
        <v>1.0136062196069191</v>
      </c>
      <c r="T99" s="56">
        <f t="shared" si="30"/>
        <v>89.81130467481853</v>
      </c>
      <c r="U99" s="57">
        <f t="shared" si="31"/>
        <v>107.11292586263153</v>
      </c>
    </row>
    <row r="100" spans="2:21" x14ac:dyDescent="0.2">
      <c r="B100" s="77">
        <f t="shared" si="32"/>
        <v>1</v>
      </c>
      <c r="C100">
        <f t="shared" si="33"/>
        <v>2</v>
      </c>
      <c r="D100" s="78">
        <f t="shared" si="34"/>
        <v>3</v>
      </c>
      <c r="Q100" s="20" t="str">
        <f t="shared" si="27"/>
        <v/>
      </c>
      <c r="R100" s="52">
        <f t="shared" si="28"/>
        <v>47.5</v>
      </c>
      <c r="S100" s="56">
        <f t="shared" si="29"/>
        <v>1.0194541671372195</v>
      </c>
      <c r="T100" s="56">
        <f t="shared" si="30"/>
        <v>96.343801151626394</v>
      </c>
      <c r="U100" s="57">
        <f t="shared" si="31"/>
        <v>113.20830042137823</v>
      </c>
    </row>
    <row r="101" spans="2:21" x14ac:dyDescent="0.2">
      <c r="B101" s="77">
        <f t="shared" si="32"/>
        <v>1</v>
      </c>
      <c r="C101">
        <f t="shared" si="33"/>
        <v>2</v>
      </c>
      <c r="D101" s="78">
        <f t="shared" si="34"/>
        <v>3</v>
      </c>
      <c r="Q101" s="20" t="str">
        <f t="shared" si="27"/>
        <v/>
      </c>
      <c r="R101" s="52">
        <f t="shared" si="28"/>
        <v>48</v>
      </c>
      <c r="S101" s="56">
        <f t="shared" si="29"/>
        <v>1.0248503210559208</v>
      </c>
      <c r="T101" s="56">
        <f t="shared" si="30"/>
        <v>102.87629762844881</v>
      </c>
      <c r="U101" s="57">
        <f t="shared" si="31"/>
        <v>119.30367498012492</v>
      </c>
    </row>
    <row r="102" spans="2:21" x14ac:dyDescent="0.2">
      <c r="B102" s="77">
        <f t="shared" si="32"/>
        <v>1</v>
      </c>
      <c r="C102">
        <f t="shared" si="33"/>
        <v>2</v>
      </c>
      <c r="D102" s="78">
        <f t="shared" si="34"/>
        <v>3</v>
      </c>
      <c r="Q102" s="20" t="str">
        <f t="shared" si="27"/>
        <v/>
      </c>
      <c r="R102" s="52">
        <f t="shared" si="28"/>
        <v>48.5</v>
      </c>
      <c r="S102" s="56">
        <f t="shared" si="29"/>
        <v>1.0297727824269844</v>
      </c>
      <c r="T102" s="56">
        <f t="shared" si="30"/>
        <v>109.40879410525667</v>
      </c>
      <c r="U102" s="57">
        <f t="shared" si="31"/>
        <v>125.39904953888617</v>
      </c>
    </row>
    <row r="103" spans="2:21" x14ac:dyDescent="0.2">
      <c r="B103" s="77">
        <f t="shared" si="32"/>
        <v>1</v>
      </c>
      <c r="C103">
        <f t="shared" si="33"/>
        <v>2</v>
      </c>
      <c r="D103" s="78">
        <f t="shared" si="34"/>
        <v>3</v>
      </c>
      <c r="Q103" s="20" t="str">
        <f t="shared" si="27"/>
        <v/>
      </c>
      <c r="R103" s="52">
        <f t="shared" si="28"/>
        <v>49</v>
      </c>
      <c r="S103" s="56">
        <f t="shared" si="29"/>
        <v>1.0342140543232241</v>
      </c>
      <c r="T103" s="56">
        <f t="shared" si="30"/>
        <v>115.94129058207909</v>
      </c>
      <c r="U103" s="57">
        <f t="shared" si="31"/>
        <v>131.49442409763287</v>
      </c>
    </row>
    <row r="104" spans="2:21" x14ac:dyDescent="0.2">
      <c r="B104" s="77">
        <f t="shared" si="32"/>
        <v>1</v>
      </c>
      <c r="C104">
        <f t="shared" si="33"/>
        <v>2</v>
      </c>
      <c r="D104" s="78">
        <f t="shared" si="34"/>
        <v>3</v>
      </c>
      <c r="Q104" s="20" t="str">
        <f t="shared" si="27"/>
        <v/>
      </c>
      <c r="R104" s="52">
        <f t="shared" si="28"/>
        <v>49.5</v>
      </c>
      <c r="S104" s="56">
        <f t="shared" si="29"/>
        <v>1.0381786229256038</v>
      </c>
      <c r="T104" s="56">
        <f t="shared" si="30"/>
        <v>122.47378705888696</v>
      </c>
      <c r="U104" s="57">
        <f t="shared" si="31"/>
        <v>137.58979865637957</v>
      </c>
    </row>
    <row r="105" spans="2:21" x14ac:dyDescent="0.2">
      <c r="B105" s="79">
        <f t="shared" si="32"/>
        <v>1</v>
      </c>
      <c r="C105" s="80">
        <f t="shared" si="33"/>
        <v>2</v>
      </c>
      <c r="D105" s="81">
        <f t="shared" si="34"/>
        <v>3</v>
      </c>
      <c r="Q105" s="20" t="str">
        <f t="shared" si="27"/>
        <v/>
      </c>
      <c r="R105" s="52">
        <f t="shared" si="28"/>
        <v>50</v>
      </c>
      <c r="S105" s="56">
        <f t="shared" si="29"/>
        <v>1.0416801004747367</v>
      </c>
      <c r="T105" s="56">
        <f t="shared" si="30"/>
        <v>129.00628353570937</v>
      </c>
      <c r="U105" s="57">
        <f t="shared" si="31"/>
        <v>143.68517321512627</v>
      </c>
    </row>
    <row r="106" spans="2:21" x14ac:dyDescent="0.2">
      <c r="Q106" s="20" t="str">
        <f t="shared" si="27"/>
        <v/>
      </c>
      <c r="R106" s="52">
        <f t="shared" si="28"/>
        <v>50.5</v>
      </c>
      <c r="S106" s="56">
        <f t="shared" si="29"/>
        <v>1.0447380959890162</v>
      </c>
      <c r="T106" s="56">
        <f t="shared" si="30"/>
        <v>135.53878001251724</v>
      </c>
      <c r="U106" s="57">
        <f t="shared" si="31"/>
        <v>149.78054777388752</v>
      </c>
    </row>
    <row r="107" spans="2:21" x14ac:dyDescent="0.2">
      <c r="Q107" s="20" t="str">
        <f t="shared" si="27"/>
        <v/>
      </c>
      <c r="R107" s="52">
        <f t="shared" si="28"/>
        <v>51</v>
      </c>
      <c r="S107" s="56">
        <f t="shared" si="29"/>
        <v>1.0473749908542174</v>
      </c>
      <c r="T107" s="56">
        <f t="shared" si="30"/>
        <v>142.07127648933965</v>
      </c>
      <c r="U107" s="57">
        <f t="shared" si="31"/>
        <v>155.87592233263422</v>
      </c>
    </row>
    <row r="108" spans="2:21" x14ac:dyDescent="0.2">
      <c r="Q108" s="20" t="str">
        <f t="shared" si="27"/>
        <v/>
      </c>
      <c r="R108" s="52">
        <f t="shared" si="28"/>
        <v>51.5</v>
      </c>
      <c r="S108" s="56">
        <f t="shared" si="29"/>
        <v>1.0496127989300708</v>
      </c>
      <c r="T108" s="56">
        <f t="shared" si="30"/>
        <v>148.60377296614752</v>
      </c>
      <c r="U108" s="57">
        <f t="shared" si="31"/>
        <v>161.97129689138092</v>
      </c>
    </row>
    <row r="109" spans="2:21" x14ac:dyDescent="0.2">
      <c r="Q109" s="20" t="str">
        <f t="shared" si="27"/>
        <v/>
      </c>
      <c r="R109" s="52">
        <f t="shared" si="28"/>
        <v>52</v>
      </c>
      <c r="S109" s="56">
        <f t="shared" si="29"/>
        <v>1.0514702845976431</v>
      </c>
      <c r="T109" s="56">
        <f t="shared" si="30"/>
        <v>155.13626944296993</v>
      </c>
      <c r="U109" s="57">
        <f t="shared" si="31"/>
        <v>168.06667145014217</v>
      </c>
    </row>
    <row r="110" spans="2:21" x14ac:dyDescent="0.2">
      <c r="Q110" s="20" t="str">
        <f t="shared" si="27"/>
        <v/>
      </c>
      <c r="R110" s="52">
        <f t="shared" si="28"/>
        <v>52.5</v>
      </c>
      <c r="S110" s="56">
        <f t="shared" si="29"/>
        <v>1.0529604974847033</v>
      </c>
      <c r="T110" s="56">
        <f t="shared" si="30"/>
        <v>161.6687659197778</v>
      </c>
      <c r="U110" s="57">
        <f t="shared" si="31"/>
        <v>174.16204600888886</v>
      </c>
    </row>
    <row r="111" spans="2:21" x14ac:dyDescent="0.2">
      <c r="Q111" s="20" t="str">
        <f t="shared" si="27"/>
        <v/>
      </c>
      <c r="R111" s="52">
        <f t="shared" si="28"/>
        <v>53</v>
      </c>
      <c r="S111" s="56">
        <f t="shared" si="29"/>
        <v>1.0540888601589513</v>
      </c>
      <c r="T111" s="56">
        <f t="shared" si="30"/>
        <v>168.20126239660021</v>
      </c>
      <c r="U111" s="57">
        <f t="shared" si="31"/>
        <v>180.25742056763556</v>
      </c>
    </row>
    <row r="112" spans="2:21" x14ac:dyDescent="0.2">
      <c r="Q112" s="20" t="str">
        <f t="shared" si="27"/>
        <v/>
      </c>
      <c r="R112" s="52">
        <f t="shared" si="28"/>
        <v>53.5</v>
      </c>
      <c r="S112" s="56">
        <f t="shared" si="29"/>
        <v>1.0548519159409557</v>
      </c>
      <c r="T112" s="56">
        <f t="shared" si="30"/>
        <v>174.73375887340808</v>
      </c>
      <c r="U112" s="57">
        <f t="shared" si="31"/>
        <v>186.35279512639681</v>
      </c>
    </row>
    <row r="113" spans="17:21" x14ac:dyDescent="0.2">
      <c r="Q113" s="20" t="str">
        <f t="shared" si="27"/>
        <v>Apogee</v>
      </c>
      <c r="R113" s="52">
        <f t="shared" si="28"/>
        <v>54</v>
      </c>
      <c r="S113" s="56">
        <f t="shared" si="29"/>
        <v>1.0552368095533129</v>
      </c>
      <c r="T113" s="56">
        <f t="shared" si="30"/>
        <v>181.26625535023049</v>
      </c>
      <c r="U113" s="57">
        <f t="shared" si="31"/>
        <v>192.44816968514351</v>
      </c>
    </row>
    <row r="114" spans="17:21" x14ac:dyDescent="0.2">
      <c r="Q114" s="20" t="str">
        <f t="shared" si="27"/>
        <v/>
      </c>
      <c r="R114" s="52">
        <f t="shared" si="28"/>
        <v>54.5</v>
      </c>
      <c r="S114" s="56">
        <f t="shared" si="29"/>
        <v>1.0552215352356451</v>
      </c>
      <c r="T114" s="56">
        <f t="shared" si="30"/>
        <v>187.79875182703836</v>
      </c>
      <c r="U114" s="57">
        <f t="shared" si="31"/>
        <v>198.54354424389021</v>
      </c>
    </row>
    <row r="115" spans="17:21" x14ac:dyDescent="0.2">
      <c r="Q115" s="20" t="str">
        <f t="shared" ref="Q115:Q133" si="35">IF(AND(S115&lt;S114,S115&lt;S116),"Perigee",IF(AND(S115&gt;S114,S115&gt;S116),"Apogee",""))</f>
        <v/>
      </c>
      <c r="R115" s="52">
        <f t="shared" si="28"/>
        <v>55</v>
      </c>
      <c r="S115" s="56">
        <f t="shared" si="29"/>
        <v>1.0547759470423637</v>
      </c>
      <c r="T115" s="56">
        <f t="shared" si="30"/>
        <v>194.33124830386078</v>
      </c>
      <c r="U115" s="57">
        <f t="shared" si="31"/>
        <v>204.63891880263691</v>
      </c>
    </row>
    <row r="116" spans="17:21" x14ac:dyDescent="0.2">
      <c r="Q116" s="20" t="str">
        <f t="shared" si="35"/>
        <v/>
      </c>
      <c r="R116" s="52">
        <f t="shared" ref="R116:R134" si="36">R115+0.5</f>
        <v>55.5</v>
      </c>
      <c r="S116" s="56">
        <f t="shared" ref="S116:S147" si="37">(385000.5584-20905.355*COS($U$3*T116)-3699.1109*COS($U$3*(2*U116-T116))-2955.9676*COS($U$3*2*U116)-569.9251*COS($U$3*2*T116)+246.1585*COS($U$3*(2*U116-2*T116)))/385000.5584</f>
        <v>1.053863486217357</v>
      </c>
      <c r="T116" s="56">
        <f t="shared" ref="T116:T132" si="38">MOD(134.96341138+13.06499295363*($C$17+R116),360)</f>
        <v>200.86374478066864</v>
      </c>
      <c r="U116" s="57">
        <f t="shared" ref="U116:U132" si="39">MOD(297.8502042+12.190749117502*($C$17+R116),360)</f>
        <v>210.73429336139816</v>
      </c>
    </row>
    <row r="117" spans="17:21" x14ac:dyDescent="0.2">
      <c r="Q117" s="20" t="str">
        <f t="shared" si="35"/>
        <v/>
      </c>
      <c r="R117" s="52">
        <f t="shared" si="36"/>
        <v>56</v>
      </c>
      <c r="S117" s="56">
        <f t="shared" si="37"/>
        <v>1.0524435427256005</v>
      </c>
      <c r="T117" s="56">
        <f t="shared" si="38"/>
        <v>207.39624125749106</v>
      </c>
      <c r="U117" s="57">
        <f t="shared" si="39"/>
        <v>216.82966792014486</v>
      </c>
    </row>
    <row r="118" spans="17:21" x14ac:dyDescent="0.2">
      <c r="Q118" s="20" t="str">
        <f t="shared" si="35"/>
        <v/>
      </c>
      <c r="R118" s="52">
        <f t="shared" si="36"/>
        <v>56.5</v>
      </c>
      <c r="S118" s="56">
        <f t="shared" si="37"/>
        <v>1.050474334044482</v>
      </c>
      <c r="T118" s="56">
        <f t="shared" si="38"/>
        <v>213.92873773429892</v>
      </c>
      <c r="U118" s="57">
        <f t="shared" si="39"/>
        <v>222.92504247889156</v>
      </c>
    </row>
    <row r="119" spans="17:21" x14ac:dyDescent="0.2">
      <c r="Q119" s="20" t="str">
        <f t="shared" si="35"/>
        <v/>
      </c>
      <c r="R119" s="52">
        <f t="shared" si="36"/>
        <v>57</v>
      </c>
      <c r="S119" s="56">
        <f t="shared" si="37"/>
        <v>1.0479161558298471</v>
      </c>
      <c r="T119" s="56">
        <f t="shared" si="38"/>
        <v>220.46123421112134</v>
      </c>
      <c r="U119" s="57">
        <f t="shared" si="39"/>
        <v>229.02041703765281</v>
      </c>
    </row>
    <row r="120" spans="17:21" x14ac:dyDescent="0.2">
      <c r="Q120" s="20" t="str">
        <f t="shared" si="35"/>
        <v/>
      </c>
      <c r="R120" s="52">
        <f t="shared" si="36"/>
        <v>57.5</v>
      </c>
      <c r="S120" s="56">
        <f t="shared" si="37"/>
        <v>1.0447348374713656</v>
      </c>
      <c r="T120" s="56">
        <f t="shared" si="38"/>
        <v>226.9937306879292</v>
      </c>
      <c r="U120" s="57">
        <f t="shared" si="39"/>
        <v>235.1157915963995</v>
      </c>
    </row>
    <row r="121" spans="17:21" x14ac:dyDescent="0.2">
      <c r="Q121" s="20" t="str">
        <f t="shared" si="35"/>
        <v/>
      </c>
      <c r="R121" s="52">
        <f t="shared" si="36"/>
        <v>58</v>
      </c>
      <c r="S121" s="56">
        <f t="shared" si="37"/>
        <v>1.0409052219138968</v>
      </c>
      <c r="T121" s="56">
        <f t="shared" si="38"/>
        <v>233.52622716475162</v>
      </c>
      <c r="U121" s="57">
        <f t="shared" si="39"/>
        <v>241.2111661551462</v>
      </c>
    </row>
    <row r="122" spans="17:21" x14ac:dyDescent="0.2">
      <c r="Q122" s="20" t="str">
        <f t="shared" si="35"/>
        <v/>
      </c>
      <c r="R122" s="52">
        <f t="shared" si="36"/>
        <v>58.5</v>
      </c>
      <c r="S122" s="56">
        <f t="shared" si="37"/>
        <v>1.0364144841491845</v>
      </c>
      <c r="T122" s="56">
        <f t="shared" si="38"/>
        <v>240.05872364155948</v>
      </c>
      <c r="U122" s="57">
        <f t="shared" si="39"/>
        <v>247.30654071390745</v>
      </c>
    </row>
    <row r="123" spans="17:21" x14ac:dyDescent="0.2">
      <c r="Q123" s="20" t="str">
        <f t="shared" si="35"/>
        <v/>
      </c>
      <c r="R123" s="52">
        <f t="shared" si="36"/>
        <v>59</v>
      </c>
      <c r="S123" s="56">
        <f t="shared" si="37"/>
        <v>1.0312651067681882</v>
      </c>
      <c r="T123" s="56">
        <f t="shared" si="38"/>
        <v>246.5912201183819</v>
      </c>
      <c r="U123" s="57">
        <f t="shared" si="39"/>
        <v>253.40191527265415</v>
      </c>
    </row>
    <row r="124" spans="17:21" x14ac:dyDescent="0.2">
      <c r="Q124" s="20" t="str">
        <f t="shared" si="35"/>
        <v/>
      </c>
      <c r="R124" s="52">
        <f t="shared" si="36"/>
        <v>59.5</v>
      </c>
      <c r="S124" s="56">
        <f t="shared" si="37"/>
        <v>1.0254773437809448</v>
      </c>
      <c r="T124" s="56">
        <f t="shared" si="38"/>
        <v>253.12371659518976</v>
      </c>
      <c r="U124" s="57">
        <f t="shared" si="39"/>
        <v>259.49728983140085</v>
      </c>
    </row>
    <row r="125" spans="17:21" x14ac:dyDescent="0.2">
      <c r="Q125" s="20" t="str">
        <f t="shared" si="35"/>
        <v/>
      </c>
      <c r="R125" s="52">
        <f t="shared" si="36"/>
        <v>60</v>
      </c>
      <c r="S125" s="56">
        <f t="shared" si="37"/>
        <v>1.0190910250086187</v>
      </c>
      <c r="T125" s="56">
        <f t="shared" si="38"/>
        <v>259.65621307201218</v>
      </c>
      <c r="U125" s="57">
        <f t="shared" si="39"/>
        <v>265.59266439014755</v>
      </c>
    </row>
    <row r="126" spans="17:21" x14ac:dyDescent="0.2">
      <c r="Q126" s="20" t="str">
        <f t="shared" si="35"/>
        <v/>
      </c>
      <c r="R126" s="52">
        <f t="shared" si="36"/>
        <v>60.5</v>
      </c>
      <c r="S126" s="56">
        <f t="shared" si="37"/>
        <v>1.0121665817914152</v>
      </c>
      <c r="T126" s="56">
        <f t="shared" si="38"/>
        <v>266.18870954882004</v>
      </c>
      <c r="U126" s="57">
        <f t="shared" si="39"/>
        <v>271.6880389489088</v>
      </c>
    </row>
    <row r="127" spans="17:21" x14ac:dyDescent="0.2">
      <c r="Q127" s="20" t="str">
        <f t="shared" si="35"/>
        <v/>
      </c>
      <c r="R127" s="52">
        <f t="shared" si="36"/>
        <v>61</v>
      </c>
      <c r="S127" s="56">
        <f t="shared" si="37"/>
        <v>1.0047852092416927</v>
      </c>
      <c r="T127" s="56">
        <f t="shared" si="38"/>
        <v>272.72120602564246</v>
      </c>
      <c r="U127" s="57">
        <f t="shared" si="39"/>
        <v>277.7834135076555</v>
      </c>
    </row>
    <row r="128" spans="17:21" x14ac:dyDescent="0.2">
      <c r="Q128" s="20" t="str">
        <f t="shared" si="35"/>
        <v/>
      </c>
      <c r="R128" s="52">
        <f t="shared" si="36"/>
        <v>61.5</v>
      </c>
      <c r="S128" s="56">
        <f t="shared" si="37"/>
        <v>0.99704811922232883</v>
      </c>
      <c r="T128" s="56">
        <f t="shared" si="38"/>
        <v>279.25370250245032</v>
      </c>
      <c r="U128" s="57">
        <f t="shared" si="39"/>
        <v>283.87878806640219</v>
      </c>
    </row>
    <row r="129" spans="17:21" x14ac:dyDescent="0.2">
      <c r="Q129" s="20" t="str">
        <f t="shared" si="35"/>
        <v/>
      </c>
      <c r="R129" s="52">
        <f t="shared" si="36"/>
        <v>62</v>
      </c>
      <c r="S129" s="56">
        <f t="shared" si="37"/>
        <v>0.98907487984310294</v>
      </c>
      <c r="T129" s="56">
        <f t="shared" si="38"/>
        <v>285.78619897927274</v>
      </c>
      <c r="U129" s="57">
        <f t="shared" si="39"/>
        <v>289.97416262516344</v>
      </c>
    </row>
    <row r="130" spans="17:21" x14ac:dyDescent="0.2">
      <c r="Q130" s="20" t="str">
        <f t="shared" si="35"/>
        <v/>
      </c>
      <c r="R130" s="52">
        <f t="shared" si="36"/>
        <v>62.5</v>
      </c>
      <c r="S130" s="56">
        <f t="shared" si="37"/>
        <v>0.98100087961028959</v>
      </c>
      <c r="T130" s="56">
        <f t="shared" si="38"/>
        <v>292.3186954560806</v>
      </c>
      <c r="U130" s="57">
        <f t="shared" si="39"/>
        <v>296.06953718391014</v>
      </c>
    </row>
    <row r="131" spans="17:21" x14ac:dyDescent="0.2">
      <c r="Q131" s="20" t="str">
        <f t="shared" si="35"/>
        <v/>
      </c>
      <c r="R131" s="52">
        <f t="shared" si="36"/>
        <v>63</v>
      </c>
      <c r="S131" s="56">
        <f t="shared" si="37"/>
        <v>0.97297399545742103</v>
      </c>
      <c r="T131" s="56">
        <f t="shared" si="38"/>
        <v>298.85119193290302</v>
      </c>
      <c r="U131" s="57">
        <f t="shared" si="39"/>
        <v>302.16491174265684</v>
      </c>
    </row>
    <row r="132" spans="17:21" x14ac:dyDescent="0.2">
      <c r="Q132" s="20" t="str">
        <f t="shared" si="35"/>
        <v/>
      </c>
      <c r="R132" s="52">
        <f t="shared" si="36"/>
        <v>63.5</v>
      </c>
      <c r="S132" s="56">
        <f t="shared" si="37"/>
        <v>0.96515058180430646</v>
      </c>
      <c r="T132" s="56">
        <f t="shared" si="38"/>
        <v>305.38368840971089</v>
      </c>
      <c r="U132" s="57">
        <f t="shared" si="39"/>
        <v>308.26028630140354</v>
      </c>
    </row>
    <row r="133" spans="17:21" x14ac:dyDescent="0.2">
      <c r="Q133" s="20" t="str">
        <f t="shared" si="35"/>
        <v/>
      </c>
      <c r="R133" s="52">
        <f t="shared" si="36"/>
        <v>64</v>
      </c>
      <c r="S133" s="56">
        <f t="shared" ref="S133:S196" si="40">(385000.5584-20905.355*COS($U$3*T133)-3699.1109*COS($U$3*(2*U133-T133))-2955.9676*COS($U$3*2*U133)-569.9251*COS($U$3*2*T133)+246.1585*COS($U$3*(2*U133-2*T133)))/385000.5584</f>
        <v>0.95769093074694234</v>
      </c>
      <c r="T133" s="56">
        <f t="shared" ref="T133:T196" si="41">MOD(134.96341138+13.06499295363*($C$17+R133),360)</f>
        <v>311.9161848865333</v>
      </c>
      <c r="U133" s="57">
        <f t="shared" ref="U133:U196" si="42">MOD(297.8502042+12.190749117502*($C$17+R133),360)</f>
        <v>314.35566086016479</v>
      </c>
    </row>
    <row r="134" spans="17:21" x14ac:dyDescent="0.2">
      <c r="Q134" s="20" t="str">
        <f t="shared" ref="Q134:Q197" si="43">IF(AND(S134&lt;S133,S134&lt;S135),"Perigee",IF(AND(S134&gt;S133,S134&gt;S135),"Apogee",""))</f>
        <v/>
      </c>
      <c r="R134" s="52">
        <f t="shared" si="36"/>
        <v>64.5</v>
      </c>
      <c r="S134" s="56">
        <f t="shared" si="40"/>
        <v>0.95075437991519984</v>
      </c>
      <c r="T134" s="56">
        <f t="shared" si="41"/>
        <v>318.44868136334117</v>
      </c>
      <c r="U134" s="57">
        <f t="shared" si="42"/>
        <v>320.45103541891149</v>
      </c>
    </row>
    <row r="135" spans="17:21" x14ac:dyDescent="0.2">
      <c r="Q135" s="20" t="str">
        <f t="shared" si="43"/>
        <v/>
      </c>
      <c r="R135" s="52">
        <f t="shared" ref="R135:R198" si="44">R134+0.5</f>
        <v>65</v>
      </c>
      <c r="S135" s="56">
        <f t="shared" si="40"/>
        <v>0.94449426318145313</v>
      </c>
      <c r="T135" s="56">
        <f t="shared" si="41"/>
        <v>324.98117784016358</v>
      </c>
      <c r="U135" s="57">
        <f t="shared" si="42"/>
        <v>326.54640997765819</v>
      </c>
    </row>
    <row r="136" spans="17:21" x14ac:dyDescent="0.2">
      <c r="Q136" s="20" t="str">
        <f t="shared" si="43"/>
        <v/>
      </c>
      <c r="R136" s="52">
        <f t="shared" si="44"/>
        <v>65.5</v>
      </c>
      <c r="S136" s="56">
        <f t="shared" si="40"/>
        <v>0.93905290936061914</v>
      </c>
      <c r="T136" s="56">
        <f t="shared" si="41"/>
        <v>331.51367431697145</v>
      </c>
      <c r="U136" s="57">
        <f t="shared" si="42"/>
        <v>332.64178453641944</v>
      </c>
    </row>
    <row r="137" spans="17:21" x14ac:dyDescent="0.2">
      <c r="Q137" s="20" t="str">
        <f t="shared" si="43"/>
        <v/>
      </c>
      <c r="R137" s="52">
        <f t="shared" si="44"/>
        <v>66</v>
      </c>
      <c r="S137" s="56">
        <f t="shared" si="40"/>
        <v>0.93455689480377746</v>
      </c>
      <c r="T137" s="56">
        <f t="shared" si="41"/>
        <v>338.04617079379386</v>
      </c>
      <c r="U137" s="57">
        <f t="shared" si="42"/>
        <v>338.73715909516613</v>
      </c>
    </row>
    <row r="138" spans="17:21" x14ac:dyDescent="0.2">
      <c r="Q138" s="20" t="str">
        <f t="shared" si="43"/>
        <v/>
      </c>
      <c r="R138" s="52">
        <f t="shared" si="44"/>
        <v>66.5</v>
      </c>
      <c r="S138" s="56">
        <f t="shared" si="40"/>
        <v>0.93111274727937354</v>
      </c>
      <c r="T138" s="56">
        <f t="shared" si="41"/>
        <v>344.57866727060173</v>
      </c>
      <c r="U138" s="57">
        <f t="shared" si="42"/>
        <v>344.83253365391283</v>
      </c>
    </row>
    <row r="139" spans="17:21" x14ac:dyDescent="0.2">
      <c r="Q139" s="20" t="str">
        <f t="shared" si="43"/>
        <v/>
      </c>
      <c r="R139" s="52">
        <f t="shared" si="44"/>
        <v>67</v>
      </c>
      <c r="S139" s="56">
        <f t="shared" si="40"/>
        <v>0.92880328110842592</v>
      </c>
      <c r="T139" s="56">
        <f t="shared" si="41"/>
        <v>351.11116374742414</v>
      </c>
      <c r="U139" s="57">
        <f t="shared" si="42"/>
        <v>350.92790821267408</v>
      </c>
    </row>
    <row r="140" spans="17:21" x14ac:dyDescent="0.2">
      <c r="Q140" s="20" t="str">
        <f t="shared" si="43"/>
        <v>Perigee</v>
      </c>
      <c r="R140" s="52">
        <f t="shared" si="44"/>
        <v>67.5</v>
      </c>
      <c r="S140" s="56">
        <f t="shared" si="40"/>
        <v>0.92768471794157326</v>
      </c>
      <c r="T140" s="56">
        <f t="shared" si="41"/>
        <v>357.64366022423201</v>
      </c>
      <c r="U140" s="57">
        <f t="shared" si="42"/>
        <v>357.02328277142078</v>
      </c>
    </row>
    <row r="141" spans="17:21" x14ac:dyDescent="0.2">
      <c r="Q141" s="20" t="str">
        <f t="shared" si="43"/>
        <v/>
      </c>
      <c r="R141" s="52">
        <f t="shared" si="44"/>
        <v>68</v>
      </c>
      <c r="S141" s="56">
        <f t="shared" si="40"/>
        <v>0.92778471498120108</v>
      </c>
      <c r="T141" s="56">
        <f t="shared" si="41"/>
        <v>4.176156701054424</v>
      </c>
      <c r="U141" s="57">
        <f t="shared" si="42"/>
        <v>3.1186573301674798</v>
      </c>
    </row>
    <row r="142" spans="17:21" x14ac:dyDescent="0.2">
      <c r="Q142" s="20" t="str">
        <f t="shared" si="43"/>
        <v/>
      </c>
      <c r="R142" s="52">
        <f t="shared" si="44"/>
        <v>68.5</v>
      </c>
      <c r="S142" s="56">
        <f t="shared" si="40"/>
        <v>0.92910138433402123</v>
      </c>
      <c r="T142" s="56">
        <f t="shared" si="41"/>
        <v>10.708653177862288</v>
      </c>
      <c r="U142" s="57">
        <f t="shared" si="42"/>
        <v>9.2140318889141781</v>
      </c>
    </row>
    <row r="143" spans="17:21" x14ac:dyDescent="0.2">
      <c r="Q143" s="20" t="str">
        <f t="shared" si="43"/>
        <v/>
      </c>
      <c r="R143" s="52">
        <f t="shared" si="44"/>
        <v>69</v>
      </c>
      <c r="S143" s="56">
        <f t="shared" si="40"/>
        <v>0.93160334525666855</v>
      </c>
      <c r="T143" s="56">
        <f t="shared" si="41"/>
        <v>17.241149654684705</v>
      </c>
      <c r="U143" s="57">
        <f t="shared" si="42"/>
        <v>15.309406447675428</v>
      </c>
    </row>
    <row r="144" spans="17:21" x14ac:dyDescent="0.2">
      <c r="Q144" s="20" t="str">
        <f t="shared" si="43"/>
        <v/>
      </c>
      <c r="R144" s="52">
        <f t="shared" si="44"/>
        <v>69.5</v>
      </c>
      <c r="S144" s="56">
        <f t="shared" si="40"/>
        <v>0.93523080723615692</v>
      </c>
      <c r="T144" s="56">
        <f t="shared" si="41"/>
        <v>23.773646131492569</v>
      </c>
      <c r="U144" s="57">
        <f t="shared" si="42"/>
        <v>21.404781006422127</v>
      </c>
    </row>
    <row r="145" spans="17:21" x14ac:dyDescent="0.2">
      <c r="Q145" s="20" t="str">
        <f t="shared" si="43"/>
        <v/>
      </c>
      <c r="R145" s="52">
        <f t="shared" si="44"/>
        <v>70</v>
      </c>
      <c r="S145" s="56">
        <f t="shared" si="40"/>
        <v>0.93989763812256555</v>
      </c>
      <c r="T145" s="56">
        <f t="shared" si="41"/>
        <v>30.306142608314985</v>
      </c>
      <c r="U145" s="57">
        <f t="shared" si="42"/>
        <v>27.500155565168825</v>
      </c>
    </row>
    <row r="146" spans="17:21" x14ac:dyDescent="0.2">
      <c r="Q146" s="20" t="str">
        <f t="shared" si="43"/>
        <v/>
      </c>
      <c r="R146" s="52">
        <f t="shared" si="44"/>
        <v>70.5</v>
      </c>
      <c r="S146" s="56">
        <f t="shared" si="40"/>
        <v>0.94549432989242344</v>
      </c>
      <c r="T146" s="56">
        <f t="shared" si="41"/>
        <v>36.83863908512285</v>
      </c>
      <c r="U146" s="57">
        <f t="shared" si="42"/>
        <v>33.595530123930075</v>
      </c>
    </row>
    <row r="147" spans="17:21" x14ac:dyDescent="0.2">
      <c r="Q147" s="20" t="str">
        <f t="shared" si="43"/>
        <v/>
      </c>
      <c r="R147" s="52">
        <f t="shared" si="44"/>
        <v>71</v>
      </c>
      <c r="S147" s="56">
        <f t="shared" si="40"/>
        <v>0.95189173696098617</v>
      </c>
      <c r="T147" s="56">
        <f t="shared" si="41"/>
        <v>43.371135561945266</v>
      </c>
      <c r="U147" s="57">
        <f t="shared" si="42"/>
        <v>39.690904682676774</v>
      </c>
    </row>
    <row r="148" spans="17:21" x14ac:dyDescent="0.2">
      <c r="Q148" s="20" t="str">
        <f t="shared" si="43"/>
        <v/>
      </c>
      <c r="R148" s="52">
        <f t="shared" si="44"/>
        <v>71.5</v>
      </c>
      <c r="S148" s="56">
        <f t="shared" si="40"/>
        <v>0.95894542998552146</v>
      </c>
      <c r="T148" s="56">
        <f t="shared" si="41"/>
        <v>49.90363203875313</v>
      </c>
      <c r="U148" s="57">
        <f t="shared" si="42"/>
        <v>45.786279241423472</v>
      </c>
    </row>
    <row r="149" spans="17:21" x14ac:dyDescent="0.2">
      <c r="Q149" s="20" t="str">
        <f t="shared" si="43"/>
        <v/>
      </c>
      <c r="R149" s="52">
        <f t="shared" si="44"/>
        <v>72</v>
      </c>
      <c r="S149" s="56">
        <f t="shared" si="40"/>
        <v>0.96650048325262317</v>
      </c>
      <c r="T149" s="56">
        <f t="shared" si="41"/>
        <v>56.436128515575547</v>
      </c>
      <c r="U149" s="57">
        <f t="shared" si="42"/>
        <v>51.88165380017017</v>
      </c>
    </row>
    <row r="150" spans="17:21" x14ac:dyDescent="0.2">
      <c r="Q150" s="20" t="str">
        <f t="shared" si="43"/>
        <v/>
      </c>
      <c r="R150" s="52">
        <f t="shared" si="44"/>
        <v>72.5</v>
      </c>
      <c r="S150" s="56">
        <f t="shared" si="40"/>
        <v>0.97439649712936172</v>
      </c>
      <c r="T150" s="56">
        <f t="shared" si="41"/>
        <v>62.968624992383411</v>
      </c>
      <c r="U150" s="57">
        <f t="shared" si="42"/>
        <v>57.97702835893142</v>
      </c>
    </row>
    <row r="151" spans="17:21" x14ac:dyDescent="0.2">
      <c r="Q151" s="20" t="str">
        <f t="shared" si="43"/>
        <v/>
      </c>
      <c r="R151" s="52">
        <f t="shared" si="44"/>
        <v>73</v>
      </c>
      <c r="S151" s="56">
        <f t="shared" si="40"/>
        <v>0.9824726494088295</v>
      </c>
      <c r="T151" s="56">
        <f t="shared" si="41"/>
        <v>69.501121469205827</v>
      </c>
      <c r="U151" s="57">
        <f t="shared" si="42"/>
        <v>64.072402917678119</v>
      </c>
    </row>
    <row r="152" spans="17:21" x14ac:dyDescent="0.2">
      <c r="Q152" s="20" t="str">
        <f t="shared" si="43"/>
        <v/>
      </c>
      <c r="R152" s="52">
        <f t="shared" si="44"/>
        <v>73.5</v>
      </c>
      <c r="S152" s="56">
        <f t="shared" si="40"/>
        <v>0.99057257100438445</v>
      </c>
      <c r="T152" s="56">
        <f t="shared" si="41"/>
        <v>76.033617946013692</v>
      </c>
      <c r="U152" s="57">
        <f t="shared" si="42"/>
        <v>70.167777476424817</v>
      </c>
    </row>
    <row r="153" spans="17:21" x14ac:dyDescent="0.2">
      <c r="Q153" s="20" t="str">
        <f t="shared" si="43"/>
        <v/>
      </c>
      <c r="R153" s="52">
        <f t="shared" si="44"/>
        <v>74</v>
      </c>
      <c r="S153" s="56">
        <f t="shared" si="40"/>
        <v>0.99854885222566947</v>
      </c>
      <c r="T153" s="56">
        <f t="shared" si="41"/>
        <v>82.566114422821556</v>
      </c>
      <c r="U153" s="57">
        <f t="shared" si="42"/>
        <v>76.263152035186067</v>
      </c>
    </row>
    <row r="154" spans="17:21" x14ac:dyDescent="0.2">
      <c r="Q154" s="20" t="str">
        <f t="shared" si="43"/>
        <v/>
      </c>
      <c r="R154" s="52">
        <f t="shared" si="44"/>
        <v>74.5</v>
      </c>
      <c r="S154" s="56">
        <f t="shared" si="40"/>
        <v>1.0062670052585754</v>
      </c>
      <c r="T154" s="56">
        <f t="shared" si="41"/>
        <v>89.098610899643973</v>
      </c>
      <c r="U154" s="57">
        <f t="shared" si="42"/>
        <v>82.358526593932766</v>
      </c>
    </row>
    <row r="155" spans="17:21" x14ac:dyDescent="0.2">
      <c r="Q155" s="20" t="str">
        <f t="shared" si="43"/>
        <v/>
      </c>
      <c r="R155" s="52">
        <f t="shared" si="44"/>
        <v>75</v>
      </c>
      <c r="S155" s="56">
        <f t="shared" si="40"/>
        <v>1.0136087355317418</v>
      </c>
      <c r="T155" s="56">
        <f t="shared" si="41"/>
        <v>95.631107376451837</v>
      </c>
      <c r="U155" s="57">
        <f t="shared" si="42"/>
        <v>88.453901152679464</v>
      </c>
    </row>
    <row r="156" spans="17:21" x14ac:dyDescent="0.2">
      <c r="Q156" s="20" t="str">
        <f t="shared" si="43"/>
        <v/>
      </c>
      <c r="R156" s="52">
        <f t="shared" si="44"/>
        <v>75.5</v>
      </c>
      <c r="S156" s="56">
        <f t="shared" si="40"/>
        <v>1.0204744080897636</v>
      </c>
      <c r="T156" s="56">
        <f t="shared" si="41"/>
        <v>102.16360385327425</v>
      </c>
      <c r="U156" s="57">
        <f t="shared" si="42"/>
        <v>94.549275711440714</v>
      </c>
    </row>
    <row r="157" spans="17:21" x14ac:dyDescent="0.2">
      <c r="Q157" s="20" t="str">
        <f t="shared" si="43"/>
        <v/>
      </c>
      <c r="R157" s="52">
        <f t="shared" si="44"/>
        <v>76</v>
      </c>
      <c r="S157" s="56">
        <f t="shared" si="40"/>
        <v>1.0267846333244877</v>
      </c>
      <c r="T157" s="56">
        <f t="shared" si="41"/>
        <v>108.69610033008212</v>
      </c>
      <c r="U157" s="57">
        <f t="shared" si="42"/>
        <v>100.64465027018741</v>
      </c>
    </row>
    <row r="158" spans="17:21" x14ac:dyDescent="0.2">
      <c r="Q158" s="20" t="str">
        <f t="shared" si="43"/>
        <v/>
      </c>
      <c r="R158" s="52">
        <f t="shared" si="44"/>
        <v>76.5</v>
      </c>
      <c r="S158" s="56">
        <f t="shared" si="40"/>
        <v>1.0324809376411597</v>
      </c>
      <c r="T158" s="56">
        <f t="shared" si="41"/>
        <v>115.22859680690453</v>
      </c>
      <c r="U158" s="57">
        <f t="shared" si="42"/>
        <v>106.74002482893411</v>
      </c>
    </row>
    <row r="159" spans="17:21" x14ac:dyDescent="0.2">
      <c r="Q159" s="20" t="str">
        <f t="shared" si="43"/>
        <v/>
      </c>
      <c r="R159" s="52">
        <f t="shared" si="44"/>
        <v>77</v>
      </c>
      <c r="S159" s="56">
        <f t="shared" si="40"/>
        <v>1.0375255269218917</v>
      </c>
      <c r="T159" s="56">
        <f t="shared" si="41"/>
        <v>121.7610932837124</v>
      </c>
      <c r="U159" s="57">
        <f t="shared" si="42"/>
        <v>112.83539938768081</v>
      </c>
    </row>
    <row r="160" spans="17:21" x14ac:dyDescent="0.2">
      <c r="Q160" s="20" t="str">
        <f t="shared" si="43"/>
        <v/>
      </c>
      <c r="R160" s="52">
        <f t="shared" si="44"/>
        <v>77.5</v>
      </c>
      <c r="S160" s="56">
        <f t="shared" si="40"/>
        <v>1.0419001920256434</v>
      </c>
      <c r="T160" s="56">
        <f t="shared" si="41"/>
        <v>128.29358976053481</v>
      </c>
      <c r="U160" s="57">
        <f t="shared" si="42"/>
        <v>118.93077394644206</v>
      </c>
    </row>
    <row r="161" spans="17:21" x14ac:dyDescent="0.2">
      <c r="Q161" s="20" t="str">
        <f t="shared" si="43"/>
        <v/>
      </c>
      <c r="R161" s="52">
        <f t="shared" si="44"/>
        <v>78</v>
      </c>
      <c r="S161" s="56">
        <f t="shared" si="40"/>
        <v>1.0456044441080503</v>
      </c>
      <c r="T161" s="56">
        <f t="shared" si="41"/>
        <v>134.82608623734268</v>
      </c>
      <c r="U161" s="57">
        <f t="shared" si="42"/>
        <v>125.02614850518876</v>
      </c>
    </row>
    <row r="162" spans="17:21" x14ac:dyDescent="0.2">
      <c r="Q162" s="20" t="str">
        <f t="shared" si="43"/>
        <v/>
      </c>
      <c r="R162" s="52">
        <f t="shared" si="44"/>
        <v>78.5</v>
      </c>
      <c r="S162" s="56">
        <f t="shared" si="40"/>
        <v>1.0486530014802298</v>
      </c>
      <c r="T162" s="56">
        <f t="shared" si="41"/>
        <v>141.3585827141651</v>
      </c>
      <c r="U162" s="57">
        <f t="shared" si="42"/>
        <v>131.12152306393546</v>
      </c>
    </row>
    <row r="163" spans="17:21" x14ac:dyDescent="0.2">
      <c r="Q163" s="20" t="str">
        <f t="shared" si="43"/>
        <v/>
      </c>
      <c r="R163" s="52">
        <f t="shared" si="44"/>
        <v>79</v>
      </c>
      <c r="S163" s="56">
        <f t="shared" si="40"/>
        <v>1.0510727774964319</v>
      </c>
      <c r="T163" s="56">
        <f t="shared" si="41"/>
        <v>147.89107919097296</v>
      </c>
      <c r="U163" s="57">
        <f t="shared" si="42"/>
        <v>137.21689762269671</v>
      </c>
    </row>
    <row r="164" spans="17:21" x14ac:dyDescent="0.2">
      <c r="Q164" s="20" t="str">
        <f t="shared" si="43"/>
        <v/>
      </c>
      <c r="R164" s="52">
        <f t="shared" si="44"/>
        <v>79.5</v>
      </c>
      <c r="S164" s="56">
        <f t="shared" si="40"/>
        <v>1.0528995393111864</v>
      </c>
      <c r="T164" s="56">
        <f t="shared" si="41"/>
        <v>154.42357566779538</v>
      </c>
      <c r="U164" s="57">
        <f t="shared" si="42"/>
        <v>143.3122721814434</v>
      </c>
    </row>
    <row r="165" spans="17:21" x14ac:dyDescent="0.2">
      <c r="Q165" s="20" t="str">
        <f t="shared" si="43"/>
        <v/>
      </c>
      <c r="R165" s="52">
        <f t="shared" si="44"/>
        <v>80</v>
      </c>
      <c r="S165" s="56">
        <f t="shared" si="40"/>
        <v>1.054174419372786</v>
      </c>
      <c r="T165" s="56">
        <f t="shared" si="41"/>
        <v>160.95607214460324</v>
      </c>
      <c r="U165" s="57">
        <f t="shared" si="42"/>
        <v>149.4076467401901</v>
      </c>
    </row>
    <row r="166" spans="17:21" x14ac:dyDescent="0.2">
      <c r="Q166" s="20" t="str">
        <f t="shared" si="43"/>
        <v/>
      </c>
      <c r="R166" s="52">
        <f t="shared" si="44"/>
        <v>80.5</v>
      </c>
      <c r="S166" s="56">
        <f t="shared" si="40"/>
        <v>1.0549404647167686</v>
      </c>
      <c r="T166" s="56">
        <f t="shared" si="41"/>
        <v>167.48856862142566</v>
      </c>
      <c r="U166" s="57">
        <f t="shared" si="42"/>
        <v>155.50302129895135</v>
      </c>
    </row>
    <row r="167" spans="17:21" x14ac:dyDescent="0.2">
      <c r="Q167" s="20" t="str">
        <f t="shared" si="43"/>
        <v>Apogee</v>
      </c>
      <c r="R167" s="52">
        <f t="shared" si="44"/>
        <v>81</v>
      </c>
      <c r="S167" s="56">
        <f t="shared" si="40"/>
        <v>1.055239403400821</v>
      </c>
      <c r="T167" s="56">
        <f t="shared" si="41"/>
        <v>174.02106509823352</v>
      </c>
      <c r="U167" s="57">
        <f t="shared" si="42"/>
        <v>161.59839585769805</v>
      </c>
    </row>
    <row r="168" spans="17:21" x14ac:dyDescent="0.2">
      <c r="Q168" s="20" t="str">
        <f t="shared" si="43"/>
        <v/>
      </c>
      <c r="R168" s="52">
        <f t="shared" si="44"/>
        <v>81.5</v>
      </c>
      <c r="S168" s="56">
        <f t="shared" si="40"/>
        <v>1.0551087931150933</v>
      </c>
      <c r="T168" s="56">
        <f t="shared" si="41"/>
        <v>180.55356157505594</v>
      </c>
      <c r="U168" s="57">
        <f t="shared" si="42"/>
        <v>167.69377041644475</v>
      </c>
    </row>
    <row r="169" spans="17:21" x14ac:dyDescent="0.2">
      <c r="Q169" s="20" t="str">
        <f t="shared" si="43"/>
        <v/>
      </c>
      <c r="R169" s="52">
        <f t="shared" si="44"/>
        <v>82</v>
      </c>
      <c r="S169" s="56">
        <f t="shared" si="40"/>
        <v>1.0545796948449742</v>
      </c>
      <c r="T169" s="56">
        <f t="shared" si="41"/>
        <v>187.0860580518638</v>
      </c>
      <c r="U169" s="57">
        <f t="shared" si="42"/>
        <v>173.78914497519145</v>
      </c>
    </row>
    <row r="170" spans="17:21" x14ac:dyDescent="0.2">
      <c r="Q170" s="20" t="str">
        <f t="shared" si="43"/>
        <v/>
      </c>
      <c r="R170" s="52">
        <f t="shared" si="44"/>
        <v>82.5</v>
      </c>
      <c r="S170" s="56">
        <f t="shared" si="40"/>
        <v>1.0536749855617829</v>
      </c>
      <c r="T170" s="56">
        <f t="shared" si="41"/>
        <v>193.61855452868622</v>
      </c>
      <c r="U170" s="57">
        <f t="shared" si="42"/>
        <v>179.8845195339527</v>
      </c>
    </row>
    <row r="171" spans="17:21" x14ac:dyDescent="0.2">
      <c r="Q171" s="20" t="str">
        <f t="shared" si="43"/>
        <v/>
      </c>
      <c r="R171" s="52">
        <f t="shared" si="44"/>
        <v>83</v>
      </c>
      <c r="S171" s="56">
        <f t="shared" si="40"/>
        <v>1.0524083896888761</v>
      </c>
      <c r="T171" s="56">
        <f t="shared" si="41"/>
        <v>200.15105100549408</v>
      </c>
      <c r="U171" s="57">
        <f t="shared" si="42"/>
        <v>185.9798940926994</v>
      </c>
    </row>
    <row r="172" spans="17:21" x14ac:dyDescent="0.2">
      <c r="Q172" s="20" t="str">
        <f t="shared" si="43"/>
        <v/>
      </c>
      <c r="R172" s="52">
        <f t="shared" si="44"/>
        <v>83.5</v>
      </c>
      <c r="S172" s="56">
        <f t="shared" si="40"/>
        <v>1.0507842712014044</v>
      </c>
      <c r="T172" s="56">
        <f t="shared" si="41"/>
        <v>206.6835474823165</v>
      </c>
      <c r="U172" s="57">
        <f t="shared" si="42"/>
        <v>192.07526865144609</v>
      </c>
    </row>
    <row r="173" spans="17:21" x14ac:dyDescent="0.2">
      <c r="Q173" s="20" t="str">
        <f t="shared" si="43"/>
        <v/>
      </c>
      <c r="R173" s="52">
        <f t="shared" si="44"/>
        <v>84</v>
      </c>
      <c r="S173" s="56">
        <f t="shared" si="40"/>
        <v>1.0487981884997273</v>
      </c>
      <c r="T173" s="56">
        <f t="shared" si="41"/>
        <v>213.21604395912436</v>
      </c>
      <c r="U173" s="57">
        <f t="shared" si="42"/>
        <v>198.17064321020734</v>
      </c>
    </row>
    <row r="174" spans="17:21" x14ac:dyDescent="0.2">
      <c r="Q174" s="20" t="str">
        <f t="shared" si="43"/>
        <v/>
      </c>
      <c r="R174" s="52">
        <f t="shared" si="44"/>
        <v>84.5</v>
      </c>
      <c r="S174" s="56">
        <f t="shared" si="40"/>
        <v>1.046438174560905</v>
      </c>
      <c r="T174" s="56">
        <f t="shared" si="41"/>
        <v>219.74854043594678</v>
      </c>
      <c r="U174" s="57">
        <f t="shared" si="42"/>
        <v>204.26601776895404</v>
      </c>
    </row>
    <row r="175" spans="17:21" x14ac:dyDescent="0.2">
      <c r="Q175" s="20" t="str">
        <f t="shared" si="43"/>
        <v/>
      </c>
      <c r="R175" s="52">
        <f t="shared" si="44"/>
        <v>85</v>
      </c>
      <c r="S175" s="56">
        <f t="shared" si="40"/>
        <v>1.0436866672224785</v>
      </c>
      <c r="T175" s="56">
        <f t="shared" si="41"/>
        <v>226.28103691275464</v>
      </c>
      <c r="U175" s="57">
        <f t="shared" si="42"/>
        <v>210.36139232770074</v>
      </c>
    </row>
    <row r="176" spans="17:21" x14ac:dyDescent="0.2">
      <c r="Q176" s="20" t="str">
        <f t="shared" si="43"/>
        <v/>
      </c>
      <c r="R176" s="52">
        <f t="shared" si="44"/>
        <v>85.5</v>
      </c>
      <c r="S176" s="56">
        <f t="shared" si="40"/>
        <v>1.0405229805882534</v>
      </c>
      <c r="T176" s="56">
        <f t="shared" si="41"/>
        <v>232.81353338957706</v>
      </c>
      <c r="U176" s="57">
        <f t="shared" si="42"/>
        <v>216.45676688644744</v>
      </c>
    </row>
    <row r="177" spans="17:21" x14ac:dyDescent="0.2">
      <c r="Q177" s="20" t="str">
        <f t="shared" si="43"/>
        <v/>
      </c>
      <c r="R177" s="52">
        <f t="shared" si="44"/>
        <v>86</v>
      </c>
      <c r="S177" s="56">
        <f t="shared" si="40"/>
        <v>1.0369261800857636</v>
      </c>
      <c r="T177" s="56">
        <f t="shared" si="41"/>
        <v>239.34602986638492</v>
      </c>
      <c r="U177" s="57">
        <f t="shared" si="42"/>
        <v>222.55214144520869</v>
      </c>
    </row>
    <row r="178" spans="17:21" x14ac:dyDescent="0.2">
      <c r="Q178" s="20" t="str">
        <f t="shared" si="43"/>
        <v/>
      </c>
      <c r="R178" s="52">
        <f t="shared" si="44"/>
        <v>86.5</v>
      </c>
      <c r="S178" s="56">
        <f t="shared" si="40"/>
        <v>1.0328782020039335</v>
      </c>
      <c r="T178" s="56">
        <f t="shared" si="41"/>
        <v>245.87852634320734</v>
      </c>
      <c r="U178" s="57">
        <f t="shared" si="42"/>
        <v>228.64751600395539</v>
      </c>
    </row>
    <row r="179" spans="17:21" x14ac:dyDescent="0.2">
      <c r="Q179" s="20" t="str">
        <f t="shared" si="43"/>
        <v/>
      </c>
      <c r="R179" s="52">
        <f t="shared" si="44"/>
        <v>87</v>
      </c>
      <c r="S179" s="56">
        <f t="shared" si="40"/>
        <v>1.0283670444321764</v>
      </c>
      <c r="T179" s="56">
        <f t="shared" si="41"/>
        <v>252.41102282001521</v>
      </c>
      <c r="U179" s="57">
        <f t="shared" si="42"/>
        <v>234.74289056270209</v>
      </c>
    </row>
    <row r="180" spans="17:21" x14ac:dyDescent="0.2">
      <c r="Q180" s="20" t="str">
        <f t="shared" si="43"/>
        <v/>
      </c>
      <c r="R180" s="52">
        <f t="shared" si="44"/>
        <v>87.5</v>
      </c>
      <c r="S180" s="56">
        <f t="shared" si="40"/>
        <v>1.0233898510676418</v>
      </c>
      <c r="T180" s="56">
        <f t="shared" si="41"/>
        <v>258.94351929683762</v>
      </c>
      <c r="U180" s="57">
        <f t="shared" si="42"/>
        <v>240.83826512146334</v>
      </c>
    </row>
    <row r="181" spans="17:21" x14ac:dyDescent="0.2">
      <c r="Q181" s="20" t="str">
        <f t="shared" si="43"/>
        <v/>
      </c>
      <c r="R181" s="52">
        <f t="shared" si="44"/>
        <v>88</v>
      </c>
      <c r="S181" s="56">
        <f t="shared" si="40"/>
        <v>1.0179557126179328</v>
      </c>
      <c r="T181" s="56">
        <f t="shared" si="41"/>
        <v>265.47601577364549</v>
      </c>
      <c r="U181" s="57">
        <f t="shared" si="42"/>
        <v>246.93363968021004</v>
      </c>
    </row>
    <row r="182" spans="17:21" x14ac:dyDescent="0.2">
      <c r="Q182" s="20" t="str">
        <f t="shared" si="43"/>
        <v/>
      </c>
      <c r="R182" s="52">
        <f t="shared" si="44"/>
        <v>88.5</v>
      </c>
      <c r="S182" s="56">
        <f t="shared" si="40"/>
        <v>1.0120880223464261</v>
      </c>
      <c r="T182" s="56">
        <f t="shared" si="41"/>
        <v>272.0085122504679</v>
      </c>
      <c r="U182" s="57">
        <f t="shared" si="42"/>
        <v>253.02901423895673</v>
      </c>
    </row>
    <row r="183" spans="17:21" x14ac:dyDescent="0.2">
      <c r="Q183" s="20" t="str">
        <f t="shared" si="43"/>
        <v/>
      </c>
      <c r="R183" s="52">
        <f t="shared" si="44"/>
        <v>89</v>
      </c>
      <c r="S183" s="56">
        <f t="shared" si="40"/>
        <v>1.0058262421318169</v>
      </c>
      <c r="T183" s="56">
        <f t="shared" si="41"/>
        <v>278.54100872727577</v>
      </c>
      <c r="U183" s="57">
        <f t="shared" si="42"/>
        <v>259.12438879771798</v>
      </c>
    </row>
    <row r="184" spans="17:21" x14ac:dyDescent="0.2">
      <c r="Q184" s="20" t="str">
        <f t="shared" si="43"/>
        <v/>
      </c>
      <c r="R184" s="52">
        <f t="shared" si="44"/>
        <v>89.5</v>
      </c>
      <c r="S184" s="56">
        <f t="shared" si="40"/>
        <v>0.99922696230513319</v>
      </c>
      <c r="T184" s="56">
        <f t="shared" si="41"/>
        <v>285.07350520409818</v>
      </c>
      <c r="U184" s="57">
        <f t="shared" si="42"/>
        <v>265.21976335646468</v>
      </c>
    </row>
    <row r="185" spans="17:21" x14ac:dyDescent="0.2">
      <c r="Q185" s="20" t="str">
        <f t="shared" si="43"/>
        <v/>
      </c>
      <c r="R185" s="52">
        <f t="shared" si="44"/>
        <v>90</v>
      </c>
      <c r="S185" s="56">
        <f t="shared" si="40"/>
        <v>0.99236417122225928</v>
      </c>
      <c r="T185" s="56">
        <f t="shared" si="41"/>
        <v>291.60600168090605</v>
      </c>
      <c r="U185" s="57">
        <f t="shared" si="42"/>
        <v>271.31513791521138</v>
      </c>
    </row>
    <row r="186" spans="17:21" x14ac:dyDescent="0.2">
      <c r="Q186" s="20" t="str">
        <f t="shared" si="43"/>
        <v/>
      </c>
      <c r="R186" s="52">
        <f t="shared" si="44"/>
        <v>90.5</v>
      </c>
      <c r="S186" s="56">
        <f t="shared" si="40"/>
        <v>0.98532868748657698</v>
      </c>
      <c r="T186" s="56">
        <f t="shared" si="41"/>
        <v>298.13849815772846</v>
      </c>
      <c r="U186" s="57">
        <f t="shared" si="42"/>
        <v>277.41051247395808</v>
      </c>
    </row>
    <row r="187" spans="17:21" x14ac:dyDescent="0.2">
      <c r="Q187" s="20" t="str">
        <f t="shared" si="43"/>
        <v/>
      </c>
      <c r="R187" s="52">
        <f t="shared" si="44"/>
        <v>91</v>
      </c>
      <c r="S187" s="56">
        <f t="shared" si="40"/>
        <v>0.97822674721990766</v>
      </c>
      <c r="T187" s="56">
        <f t="shared" si="41"/>
        <v>304.67099463453633</v>
      </c>
      <c r="U187" s="57">
        <f t="shared" si="42"/>
        <v>283.50588703271933</v>
      </c>
    </row>
    <row r="188" spans="17:21" x14ac:dyDescent="0.2">
      <c r="Q188" s="20" t="str">
        <f t="shared" si="43"/>
        <v/>
      </c>
      <c r="R188" s="52">
        <f t="shared" si="44"/>
        <v>91.5</v>
      </c>
      <c r="S188" s="56">
        <f t="shared" si="40"/>
        <v>0.97117777893352575</v>
      </c>
      <c r="T188" s="56">
        <f t="shared" si="41"/>
        <v>311.20349111135874</v>
      </c>
      <c r="U188" s="57">
        <f t="shared" si="42"/>
        <v>289.60126159146603</v>
      </c>
    </row>
    <row r="189" spans="17:21" x14ac:dyDescent="0.2">
      <c r="Q189" s="20" t="str">
        <f t="shared" si="43"/>
        <v/>
      </c>
      <c r="R189" s="52">
        <f t="shared" si="44"/>
        <v>92</v>
      </c>
      <c r="S189" s="56">
        <f t="shared" si="40"/>
        <v>0.96431143749324366</v>
      </c>
      <c r="T189" s="56">
        <f t="shared" si="41"/>
        <v>317.73598758816661</v>
      </c>
      <c r="U189" s="57">
        <f t="shared" si="42"/>
        <v>295.69663615021273</v>
      </c>
    </row>
    <row r="190" spans="17:21" x14ac:dyDescent="0.2">
      <c r="Q190" s="20" t="str">
        <f t="shared" si="43"/>
        <v/>
      </c>
      <c r="R190" s="52">
        <f t="shared" si="44"/>
        <v>92.5</v>
      </c>
      <c r="S190" s="56">
        <f t="shared" si="40"/>
        <v>0.95776400457594535</v>
      </c>
      <c r="T190" s="56">
        <f t="shared" si="41"/>
        <v>324.26848406498902</v>
      </c>
      <c r="U190" s="57">
        <f t="shared" si="42"/>
        <v>301.79201070897398</v>
      </c>
    </row>
    <row r="191" spans="17:21" x14ac:dyDescent="0.2">
      <c r="Q191" s="20" t="str">
        <f t="shared" si="43"/>
        <v/>
      </c>
      <c r="R191" s="52">
        <f t="shared" si="44"/>
        <v>93</v>
      </c>
      <c r="S191" s="56">
        <f t="shared" si="40"/>
        <v>0.95167429420010907</v>
      </c>
      <c r="T191" s="56">
        <f t="shared" si="41"/>
        <v>330.80098054179689</v>
      </c>
      <c r="U191" s="57">
        <f t="shared" si="42"/>
        <v>307.88738526772067</v>
      </c>
    </row>
    <row r="192" spans="17:21" x14ac:dyDescent="0.2">
      <c r="Q192" s="20" t="str">
        <f t="shared" si="43"/>
        <v/>
      </c>
      <c r="R192" s="52">
        <f t="shared" si="44"/>
        <v>93.5</v>
      </c>
      <c r="S192" s="56">
        <f t="shared" si="40"/>
        <v>0.94617922691855616</v>
      </c>
      <c r="T192" s="56">
        <f t="shared" si="41"/>
        <v>337.33347701861931</v>
      </c>
      <c r="U192" s="57">
        <f t="shared" si="42"/>
        <v>313.98275982646737</v>
      </c>
    </row>
    <row r="193" spans="17:21" x14ac:dyDescent="0.2">
      <c r="Q193" s="20" t="str">
        <f t="shared" si="43"/>
        <v/>
      </c>
      <c r="R193" s="52">
        <f t="shared" si="44"/>
        <v>94</v>
      </c>
      <c r="S193" s="56">
        <f t="shared" si="40"/>
        <v>0.9414092539205694</v>
      </c>
      <c r="T193" s="56">
        <f t="shared" si="41"/>
        <v>343.86597349542717</v>
      </c>
      <c r="U193" s="57">
        <f t="shared" si="42"/>
        <v>320.07813438522862</v>
      </c>
    </row>
    <row r="194" spans="17:21" x14ac:dyDescent="0.2">
      <c r="Q194" s="20" t="str">
        <f t="shared" si="43"/>
        <v/>
      </c>
      <c r="R194" s="52">
        <f t="shared" si="44"/>
        <v>94.5</v>
      </c>
      <c r="S194" s="56">
        <f t="shared" si="40"/>
        <v>0.93748382177348144</v>
      </c>
      <c r="T194" s="56">
        <f t="shared" si="41"/>
        <v>350.39846997224959</v>
      </c>
      <c r="U194" s="57">
        <f t="shared" si="42"/>
        <v>326.17350894397532</v>
      </c>
    </row>
    <row r="195" spans="17:21" x14ac:dyDescent="0.2">
      <c r="Q195" s="20" t="str">
        <f t="shared" si="43"/>
        <v/>
      </c>
      <c r="R195" s="52">
        <f t="shared" si="44"/>
        <v>95</v>
      </c>
      <c r="S195" s="56">
        <f t="shared" si="40"/>
        <v>0.93450706939722739</v>
      </c>
      <c r="T195" s="56">
        <f t="shared" si="41"/>
        <v>356.93096644905745</v>
      </c>
      <c r="U195" s="57">
        <f t="shared" si="42"/>
        <v>332.26888350272202</v>
      </c>
    </row>
    <row r="196" spans="17:21" x14ac:dyDescent="0.2">
      <c r="Q196" s="20" t="str">
        <f t="shared" si="43"/>
        <v/>
      </c>
      <c r="R196" s="52">
        <f t="shared" si="44"/>
        <v>95.5</v>
      </c>
      <c r="S196" s="56">
        <f t="shared" si="40"/>
        <v>0.93256394106210627</v>
      </c>
      <c r="T196" s="56">
        <f t="shared" si="41"/>
        <v>3.4634629258798668</v>
      </c>
      <c r="U196" s="57">
        <f t="shared" si="42"/>
        <v>338.36425806146872</v>
      </c>
    </row>
    <row r="197" spans="17:21" x14ac:dyDescent="0.2">
      <c r="Q197" s="20" t="str">
        <f t="shared" si="43"/>
        <v>Perigee</v>
      </c>
      <c r="R197" s="52">
        <f t="shared" si="44"/>
        <v>96</v>
      </c>
      <c r="S197" s="56">
        <f t="shared" ref="S197:S260" si="45">(385000.5584-20905.355*COS($U$3*T197)-3699.1109*COS($U$3*(2*U197-T197))-2955.9676*COS($U$3*2*U197)-569.9251*COS($U$3*2*T197)+246.1585*COS($U$3*(2*U197-2*T197)))/385000.5584</f>
        <v>0.93171688308525713</v>
      </c>
      <c r="T197" s="56">
        <f t="shared" ref="T197:T260" si="46">MOD(134.96341138+13.06499295363*($C$17+R197),360)</f>
        <v>9.9959594026877312</v>
      </c>
      <c r="U197" s="57">
        <f t="shared" ref="U197:U260" si="47">MOD(297.8502042+12.190749117502*($C$17+R197),360)</f>
        <v>344.45963262022997</v>
      </c>
    </row>
    <row r="198" spans="17:21" x14ac:dyDescent="0.2">
      <c r="Q198" s="20" t="str">
        <f t="shared" ref="Q198:Q261" si="48">IF(AND(S198&lt;S197,S198&lt;S199),"Perigee",IF(AND(S198&gt;S197,S198&gt;S199),"Apogee",""))</f>
        <v/>
      </c>
      <c r="R198" s="52">
        <f t="shared" si="44"/>
        <v>96.5</v>
      </c>
      <c r="S198" s="56">
        <f t="shared" si="45"/>
        <v>0.93200326821337753</v>
      </c>
      <c r="T198" s="56">
        <f t="shared" si="46"/>
        <v>16.528455879510147</v>
      </c>
      <c r="U198" s="57">
        <f t="shared" si="47"/>
        <v>350.55500717897667</v>
      </c>
    </row>
    <row r="199" spans="17:21" x14ac:dyDescent="0.2">
      <c r="Q199" s="20" t="str">
        <f t="shared" si="48"/>
        <v/>
      </c>
      <c r="R199" s="52">
        <f t="shared" ref="R199:R262" si="49">R198+0.5</f>
        <v>97</v>
      </c>
      <c r="S199" s="56">
        <f t="shared" si="45"/>
        <v>0.93343366150207452</v>
      </c>
      <c r="T199" s="56">
        <f t="shared" si="46"/>
        <v>23.060952356318012</v>
      </c>
      <c r="U199" s="57">
        <f t="shared" si="47"/>
        <v>356.65038173772336</v>
      </c>
    </row>
    <row r="200" spans="17:21" x14ac:dyDescent="0.2">
      <c r="Q200" s="20" t="str">
        <f t="shared" si="48"/>
        <v/>
      </c>
      <c r="R200" s="52">
        <f t="shared" si="49"/>
        <v>97.5</v>
      </c>
      <c r="S200" s="56">
        <f t="shared" si="45"/>
        <v>0.93599100621713982</v>
      </c>
      <c r="T200" s="56">
        <f t="shared" si="46"/>
        <v>29.593448833140428</v>
      </c>
      <c r="U200" s="57">
        <f t="shared" si="47"/>
        <v>2.7457562964846147</v>
      </c>
    </row>
    <row r="201" spans="17:21" x14ac:dyDescent="0.2">
      <c r="Q201" s="20" t="str">
        <f t="shared" si="48"/>
        <v/>
      </c>
      <c r="R201" s="52">
        <f t="shared" si="49"/>
        <v>98</v>
      </c>
      <c r="S201" s="56">
        <f t="shared" si="45"/>
        <v>0.93963076949872992</v>
      </c>
      <c r="T201" s="56">
        <f t="shared" si="46"/>
        <v>36.125945309948293</v>
      </c>
      <c r="U201" s="57">
        <f t="shared" si="47"/>
        <v>8.841130855231313</v>
      </c>
    </row>
    <row r="202" spans="17:21" x14ac:dyDescent="0.2">
      <c r="Q202" s="20" t="str">
        <f t="shared" si="48"/>
        <v/>
      </c>
      <c r="R202" s="52">
        <f t="shared" si="49"/>
        <v>98.5</v>
      </c>
      <c r="S202" s="56">
        <f t="shared" si="45"/>
        <v>0.94428204701235485</v>
      </c>
      <c r="T202" s="56">
        <f t="shared" si="46"/>
        <v>42.658441786770709</v>
      </c>
      <c r="U202" s="57">
        <f t="shared" si="47"/>
        <v>14.936505413978011</v>
      </c>
    </row>
    <row r="203" spans="17:21" x14ac:dyDescent="0.2">
      <c r="Q203" s="20" t="str">
        <f t="shared" si="48"/>
        <v/>
      </c>
      <c r="R203" s="52">
        <f t="shared" si="49"/>
        <v>99</v>
      </c>
      <c r="S203" s="56">
        <f t="shared" si="45"/>
        <v>0.94984958539573749</v>
      </c>
      <c r="T203" s="56">
        <f t="shared" si="46"/>
        <v>49.190938263578573</v>
      </c>
      <c r="U203" s="57">
        <f t="shared" si="47"/>
        <v>21.03187997272471</v>
      </c>
    </row>
    <row r="204" spans="17:21" x14ac:dyDescent="0.2">
      <c r="Q204" s="20" t="str">
        <f t="shared" si="48"/>
        <v/>
      </c>
      <c r="R204" s="52">
        <f t="shared" si="49"/>
        <v>99.5</v>
      </c>
      <c r="S204" s="56">
        <f t="shared" si="45"/>
        <v>0.95621664282332675</v>
      </c>
      <c r="T204" s="56">
        <f t="shared" si="46"/>
        <v>55.723434740386438</v>
      </c>
      <c r="U204" s="57">
        <f t="shared" si="47"/>
        <v>27.12725453148596</v>
      </c>
    </row>
    <row r="205" spans="17:21" x14ac:dyDescent="0.2">
      <c r="Q205" s="20" t="str">
        <f t="shared" si="48"/>
        <v/>
      </c>
      <c r="R205" s="52">
        <f t="shared" si="49"/>
        <v>100</v>
      </c>
      <c r="S205" s="56">
        <f t="shared" si="45"/>
        <v>0.96324857317497026</v>
      </c>
      <c r="T205" s="56">
        <f t="shared" si="46"/>
        <v>62.255931217208854</v>
      </c>
      <c r="U205" s="57">
        <f t="shared" si="47"/>
        <v>33.222629090232658</v>
      </c>
    </row>
    <row r="206" spans="17:21" x14ac:dyDescent="0.2">
      <c r="Q206" s="20" t="str">
        <f t="shared" si="48"/>
        <v/>
      </c>
      <c r="R206" s="52">
        <f t="shared" si="49"/>
        <v>100.5</v>
      </c>
      <c r="S206" s="56">
        <f t="shared" si="45"/>
        <v>0.97079698966346861</v>
      </c>
      <c r="T206" s="56">
        <f t="shared" si="46"/>
        <v>68.788427694016718</v>
      </c>
      <c r="U206" s="57">
        <f t="shared" si="47"/>
        <v>39.318003648979357</v>
      </c>
    </row>
    <row r="207" spans="17:21" x14ac:dyDescent="0.2">
      <c r="Q207" s="20" t="str">
        <f t="shared" si="48"/>
        <v/>
      </c>
      <c r="R207" s="52">
        <f t="shared" si="49"/>
        <v>101</v>
      </c>
      <c r="S207" s="56">
        <f t="shared" si="45"/>
        <v>0.97870434064896994</v>
      </c>
      <c r="T207" s="56">
        <f t="shared" si="46"/>
        <v>75.320924170839135</v>
      </c>
      <c r="U207" s="57">
        <f t="shared" si="47"/>
        <v>45.413378207740607</v>
      </c>
    </row>
    <row r="208" spans="17:21" x14ac:dyDescent="0.2">
      <c r="Q208" s="20" t="str">
        <f t="shared" si="48"/>
        <v/>
      </c>
      <c r="R208" s="52">
        <f t="shared" si="49"/>
        <v>101.5</v>
      </c>
      <c r="S208" s="56">
        <f t="shared" si="45"/>
        <v>0.98680871474367637</v>
      </c>
      <c r="T208" s="56">
        <f t="shared" si="46"/>
        <v>81.853420647646999</v>
      </c>
      <c r="U208" s="57">
        <f t="shared" si="47"/>
        <v>51.508752766487305</v>
      </c>
    </row>
    <row r="209" spans="17:21" x14ac:dyDescent="0.2">
      <c r="Q209" s="20" t="str">
        <f t="shared" si="48"/>
        <v/>
      </c>
      <c r="R209" s="52">
        <f t="shared" si="49"/>
        <v>102</v>
      </c>
      <c r="S209" s="56">
        <f t="shared" si="45"/>
        <v>0.99494868483737842</v>
      </c>
      <c r="T209" s="56">
        <f t="shared" si="46"/>
        <v>88.385917124469415</v>
      </c>
      <c r="U209" s="57">
        <f t="shared" si="47"/>
        <v>57.604127325234003</v>
      </c>
    </row>
    <row r="210" spans="17:21" x14ac:dyDescent="0.2">
      <c r="Q210" s="20" t="str">
        <f t="shared" si="48"/>
        <v/>
      </c>
      <c r="R210" s="52">
        <f t="shared" si="49"/>
        <v>102.5</v>
      </c>
      <c r="S210" s="56">
        <f t="shared" si="45"/>
        <v>1.0029680016207621</v>
      </c>
      <c r="T210" s="56">
        <f t="shared" si="46"/>
        <v>94.91841360127728</v>
      </c>
      <c r="U210" s="57">
        <f t="shared" si="47"/>
        <v>63.699501883995254</v>
      </c>
    </row>
    <row r="211" spans="17:21" x14ac:dyDescent="0.2">
      <c r="Q211" s="20" t="str">
        <f t="shared" si="48"/>
        <v/>
      </c>
      <c r="R211" s="52">
        <f t="shared" si="49"/>
        <v>103</v>
      </c>
      <c r="S211" s="56">
        <f t="shared" si="45"/>
        <v>1.0107199564368019</v>
      </c>
      <c r="T211" s="56">
        <f t="shared" si="46"/>
        <v>101.4509100780997</v>
      </c>
      <c r="U211" s="57">
        <f t="shared" si="47"/>
        <v>69.794876442741952</v>
      </c>
    </row>
    <row r="212" spans="17:21" x14ac:dyDescent="0.2">
      <c r="Q212" s="20" t="str">
        <f t="shared" si="48"/>
        <v/>
      </c>
      <c r="R212" s="52">
        <f t="shared" si="49"/>
        <v>103.5</v>
      </c>
      <c r="S212" s="56">
        <f t="shared" si="45"/>
        <v>1.0180712503526193</v>
      </c>
      <c r="T212" s="56">
        <f t="shared" si="46"/>
        <v>107.98340655490756</v>
      </c>
      <c r="U212" s="57">
        <f t="shared" si="47"/>
        <v>75.89025100148865</v>
      </c>
    </row>
    <row r="213" spans="17:21" x14ac:dyDescent="0.2">
      <c r="Q213" s="20" t="str">
        <f t="shared" si="48"/>
        <v/>
      </c>
      <c r="R213" s="52">
        <f t="shared" si="49"/>
        <v>104</v>
      </c>
      <c r="S213" s="56">
        <f t="shared" si="45"/>
        <v>1.0249052303705202</v>
      </c>
      <c r="T213" s="56">
        <f t="shared" si="46"/>
        <v>114.51590303172998</v>
      </c>
      <c r="U213" s="57">
        <f t="shared" si="47"/>
        <v>81.985625560235349</v>
      </c>
    </row>
    <row r="214" spans="17:21" x14ac:dyDescent="0.2">
      <c r="Q214" s="20" t="str">
        <f t="shared" si="48"/>
        <v/>
      </c>
      <c r="R214" s="52">
        <f t="shared" si="49"/>
        <v>104.5</v>
      </c>
      <c r="S214" s="56">
        <f t="shared" si="45"/>
        <v>1.0311243835265005</v>
      </c>
      <c r="T214" s="56">
        <f t="shared" si="46"/>
        <v>121.04839950853784</v>
      </c>
      <c r="U214" s="57">
        <f t="shared" si="47"/>
        <v>88.081000118996599</v>
      </c>
    </row>
    <row r="215" spans="17:21" x14ac:dyDescent="0.2">
      <c r="Q215" s="20" t="str">
        <f t="shared" si="48"/>
        <v/>
      </c>
      <c r="R215" s="52">
        <f t="shared" si="49"/>
        <v>105</v>
      </c>
      <c r="S215" s="56">
        <f t="shared" si="45"/>
        <v>1.0366520138459547</v>
      </c>
      <c r="T215" s="56">
        <f t="shared" si="46"/>
        <v>127.58089598536026</v>
      </c>
      <c r="U215" s="57">
        <f t="shared" si="47"/>
        <v>94.176374677743297</v>
      </c>
    </row>
    <row r="216" spans="17:21" x14ac:dyDescent="0.2">
      <c r="Q216" s="20" t="str">
        <f t="shared" si="48"/>
        <v/>
      </c>
      <c r="R216" s="52">
        <f t="shared" si="49"/>
        <v>105.5</v>
      </c>
      <c r="S216" s="56">
        <f t="shared" si="45"/>
        <v>1.0414330641362164</v>
      </c>
      <c r="T216" s="56">
        <f t="shared" si="46"/>
        <v>134.11339246216812</v>
      </c>
      <c r="U216" s="57">
        <f t="shared" si="47"/>
        <v>100.27174923649</v>
      </c>
    </row>
    <row r="217" spans="17:21" x14ac:dyDescent="0.2">
      <c r="Q217" s="20" t="str">
        <f t="shared" si="48"/>
        <v/>
      </c>
      <c r="R217" s="52">
        <f t="shared" si="49"/>
        <v>106</v>
      </c>
      <c r="S217" s="56">
        <f t="shared" si="45"/>
        <v>1.0454340826824313</v>
      </c>
      <c r="T217" s="56">
        <f t="shared" si="46"/>
        <v>140.64588893899054</v>
      </c>
      <c r="U217" s="57">
        <f t="shared" si="47"/>
        <v>106.36712379525125</v>
      </c>
    </row>
    <row r="218" spans="17:21" x14ac:dyDescent="0.2">
      <c r="Q218" s="20" t="str">
        <f t="shared" si="48"/>
        <v/>
      </c>
      <c r="R218" s="52">
        <f t="shared" si="49"/>
        <v>106.5</v>
      </c>
      <c r="S218" s="56">
        <f t="shared" si="45"/>
        <v>1.0486423723296538</v>
      </c>
      <c r="T218" s="56">
        <f t="shared" si="46"/>
        <v>147.1783854157984</v>
      </c>
      <c r="U218" s="57">
        <f t="shared" si="47"/>
        <v>112.46249835399794</v>
      </c>
    </row>
    <row r="219" spans="17:21" x14ac:dyDescent="0.2">
      <c r="Q219" s="20" t="str">
        <f t="shared" si="48"/>
        <v/>
      </c>
      <c r="R219" s="52">
        <f t="shared" si="49"/>
        <v>107</v>
      </c>
      <c r="S219" s="56">
        <f t="shared" si="45"/>
        <v>1.0510643944848235</v>
      </c>
      <c r="T219" s="56">
        <f t="shared" si="46"/>
        <v>153.71088189262082</v>
      </c>
      <c r="U219" s="57">
        <f t="shared" si="47"/>
        <v>118.55787291274464</v>
      </c>
    </row>
    <row r="220" spans="17:21" x14ac:dyDescent="0.2">
      <c r="Q220" s="20" t="str">
        <f t="shared" si="48"/>
        <v/>
      </c>
      <c r="R220" s="52">
        <f t="shared" si="49"/>
        <v>107.5</v>
      </c>
      <c r="S220" s="56">
        <f t="shared" si="45"/>
        <v>1.0527235316853807</v>
      </c>
      <c r="T220" s="56">
        <f t="shared" si="46"/>
        <v>160.24337836942868</v>
      </c>
      <c r="U220" s="57">
        <f t="shared" si="47"/>
        <v>124.65324747149134</v>
      </c>
    </row>
    <row r="221" spans="17:21" x14ac:dyDescent="0.2">
      <c r="Q221" s="20" t="str">
        <f t="shared" si="48"/>
        <v/>
      </c>
      <c r="R221" s="52">
        <f t="shared" si="49"/>
        <v>108</v>
      </c>
      <c r="S221" s="56">
        <f t="shared" si="45"/>
        <v>1.0536573381865069</v>
      </c>
      <c r="T221" s="56">
        <f t="shared" si="46"/>
        <v>166.7758748462511</v>
      </c>
      <c r="U221" s="57">
        <f t="shared" si="47"/>
        <v>130.74862203025259</v>
      </c>
    </row>
    <row r="222" spans="17:21" x14ac:dyDescent="0.2">
      <c r="Q222" s="20" t="str">
        <f t="shared" si="48"/>
        <v>Apogee</v>
      </c>
      <c r="R222" s="52">
        <f t="shared" si="49"/>
        <v>108.5</v>
      </c>
      <c r="S222" s="56">
        <f t="shared" si="45"/>
        <v>1.0539144274020571</v>
      </c>
      <c r="T222" s="56">
        <f t="shared" si="46"/>
        <v>173.30837132305896</v>
      </c>
      <c r="U222" s="57">
        <f t="shared" si="47"/>
        <v>136.84399658899929</v>
      </c>
    </row>
    <row r="223" spans="17:21" x14ac:dyDescent="0.2">
      <c r="Q223" s="20" t="str">
        <f t="shared" si="48"/>
        <v/>
      </c>
      <c r="R223" s="52">
        <f t="shared" si="49"/>
        <v>109</v>
      </c>
      <c r="S223" s="56">
        <f t="shared" si="45"/>
        <v>1.0535511571926361</v>
      </c>
      <c r="T223" s="56">
        <f t="shared" si="46"/>
        <v>179.84086779988138</v>
      </c>
      <c r="U223" s="57">
        <f t="shared" si="47"/>
        <v>142.93937114774599</v>
      </c>
    </row>
    <row r="224" spans="17:21" x14ac:dyDescent="0.2">
      <c r="Q224" s="20" t="str">
        <f t="shared" si="48"/>
        <v/>
      </c>
      <c r="R224" s="52">
        <f t="shared" si="49"/>
        <v>109.5</v>
      </c>
      <c r="S224" s="56">
        <f t="shared" si="45"/>
        <v>1.0526282784659149</v>
      </c>
      <c r="T224" s="56">
        <f t="shared" si="46"/>
        <v>186.37336427668924</v>
      </c>
      <c r="U224" s="57">
        <f t="shared" si="47"/>
        <v>149.03474570650724</v>
      </c>
    </row>
    <row r="225" spans="17:21" x14ac:dyDescent="0.2">
      <c r="Q225" s="20" t="str">
        <f t="shared" si="48"/>
        <v/>
      </c>
      <c r="R225" s="52">
        <f t="shared" si="49"/>
        <v>110</v>
      </c>
      <c r="S225" s="56">
        <f t="shared" si="45"/>
        <v>1.051207709239353</v>
      </c>
      <c r="T225" s="56">
        <f t="shared" si="46"/>
        <v>192.90586075351166</v>
      </c>
      <c r="U225" s="57">
        <f t="shared" si="47"/>
        <v>155.13012026525394</v>
      </c>
    </row>
    <row r="226" spans="17:21" x14ac:dyDescent="0.2">
      <c r="Q226" s="20" t="str">
        <f t="shared" si="48"/>
        <v/>
      </c>
      <c r="R226" s="52">
        <f t="shared" si="49"/>
        <v>110.5</v>
      </c>
      <c r="S226" s="56">
        <f t="shared" si="45"/>
        <v>1.0493495854754651</v>
      </c>
      <c r="T226" s="56">
        <f t="shared" si="46"/>
        <v>199.43835723031953</v>
      </c>
      <c r="U226" s="57">
        <f t="shared" si="47"/>
        <v>161.22549482400063</v>
      </c>
    </row>
    <row r="227" spans="17:21" x14ac:dyDescent="0.2">
      <c r="Q227" s="20" t="str">
        <f t="shared" si="48"/>
        <v/>
      </c>
      <c r="R227" s="52">
        <f t="shared" si="49"/>
        <v>111</v>
      </c>
      <c r="S227" s="56">
        <f t="shared" si="45"/>
        <v>1.0471097222419392</v>
      </c>
      <c r="T227" s="56">
        <f t="shared" si="46"/>
        <v>205.97085370714194</v>
      </c>
      <c r="U227" s="57">
        <f t="shared" si="47"/>
        <v>167.32086938276188</v>
      </c>
    </row>
    <row r="228" spans="17:21" x14ac:dyDescent="0.2">
      <c r="Q228" s="20" t="str">
        <f t="shared" si="48"/>
        <v/>
      </c>
      <c r="R228" s="52">
        <f t="shared" si="49"/>
        <v>111.5</v>
      </c>
      <c r="S228" s="56">
        <f t="shared" si="45"/>
        <v>1.0445375949963442</v>
      </c>
      <c r="T228" s="56">
        <f t="shared" si="46"/>
        <v>212.50335018394981</v>
      </c>
      <c r="U228" s="57">
        <f t="shared" si="47"/>
        <v>173.41624394150858</v>
      </c>
    </row>
    <row r="229" spans="17:21" x14ac:dyDescent="0.2">
      <c r="Q229" s="20" t="str">
        <f t="shared" si="48"/>
        <v/>
      </c>
      <c r="R229" s="52">
        <f t="shared" si="49"/>
        <v>112</v>
      </c>
      <c r="S229" s="56">
        <f t="shared" si="45"/>
        <v>1.0416749222376154</v>
      </c>
      <c r="T229" s="56">
        <f t="shared" si="46"/>
        <v>219.03584666077222</v>
      </c>
      <c r="U229" s="57">
        <f t="shared" si="47"/>
        <v>179.51161850025528</v>
      </c>
    </row>
    <row r="230" spans="17:21" x14ac:dyDescent="0.2">
      <c r="Q230" s="20" t="str">
        <f t="shared" si="48"/>
        <v/>
      </c>
      <c r="R230" s="52">
        <f t="shared" si="49"/>
        <v>112.5</v>
      </c>
      <c r="S230" s="56">
        <f t="shared" si="45"/>
        <v>1.0385548988067352</v>
      </c>
      <c r="T230" s="56">
        <f t="shared" si="46"/>
        <v>225.56834313758009</v>
      </c>
      <c r="U230" s="57">
        <f t="shared" si="47"/>
        <v>185.60699305900198</v>
      </c>
    </row>
    <row r="231" spans="17:21" x14ac:dyDescent="0.2">
      <c r="Q231" s="20" t="str">
        <f t="shared" si="48"/>
        <v/>
      </c>
      <c r="R231" s="52">
        <f t="shared" si="49"/>
        <v>113</v>
      </c>
      <c r="S231" s="56">
        <f t="shared" si="45"/>
        <v>1.0352020953007468</v>
      </c>
      <c r="T231" s="56">
        <f t="shared" si="46"/>
        <v>232.1008396144025</v>
      </c>
      <c r="U231" s="57">
        <f t="shared" si="47"/>
        <v>191.70236761776323</v>
      </c>
    </row>
    <row r="232" spans="17:21" x14ac:dyDescent="0.2">
      <c r="Q232" s="20" t="str">
        <f t="shared" si="48"/>
        <v/>
      </c>
      <c r="R232" s="52">
        <f t="shared" si="49"/>
        <v>113.5</v>
      </c>
      <c r="S232" s="56">
        <f t="shared" si="45"/>
        <v>1.0316330050043956</v>
      </c>
      <c r="T232" s="56">
        <f t="shared" si="46"/>
        <v>238.63333609121037</v>
      </c>
      <c r="U232" s="57">
        <f t="shared" si="47"/>
        <v>197.79774217650993</v>
      </c>
    </row>
    <row r="233" spans="17:21" x14ac:dyDescent="0.2">
      <c r="Q233" s="20" t="str">
        <f t="shared" si="48"/>
        <v/>
      </c>
      <c r="R233" s="52">
        <f t="shared" si="49"/>
        <v>114</v>
      </c>
      <c r="S233" s="56">
        <f t="shared" si="45"/>
        <v>1.0278571870505582</v>
      </c>
      <c r="T233" s="56">
        <f t="shared" si="46"/>
        <v>245.16583256803278</v>
      </c>
      <c r="U233" s="57">
        <f t="shared" si="47"/>
        <v>203.89311673525663</v>
      </c>
    </row>
    <row r="234" spans="17:21" x14ac:dyDescent="0.2">
      <c r="Q234" s="20" t="str">
        <f t="shared" si="48"/>
        <v/>
      </c>
      <c r="R234" s="52">
        <f t="shared" si="49"/>
        <v>114.5</v>
      </c>
      <c r="S234" s="56">
        <f t="shared" si="45"/>
        <v>1.023878924726112</v>
      </c>
      <c r="T234" s="56">
        <f t="shared" si="46"/>
        <v>251.69832904484065</v>
      </c>
      <c r="U234" s="57">
        <f t="shared" si="47"/>
        <v>209.98849129401788</v>
      </c>
    </row>
    <row r="235" spans="17:21" x14ac:dyDescent="0.2">
      <c r="Q235" s="20" t="str">
        <f t="shared" si="48"/>
        <v/>
      </c>
      <c r="R235" s="52">
        <f t="shared" si="49"/>
        <v>115</v>
      </c>
      <c r="S235" s="56">
        <f t="shared" si="45"/>
        <v>1.0196992923214301</v>
      </c>
      <c r="T235" s="56">
        <f t="shared" si="46"/>
        <v>258.23082552166306</v>
      </c>
      <c r="U235" s="57">
        <f t="shared" si="47"/>
        <v>216.08386585276457</v>
      </c>
    </row>
    <row r="236" spans="17:21" x14ac:dyDescent="0.2">
      <c r="Q236" s="20" t="str">
        <f t="shared" si="48"/>
        <v/>
      </c>
      <c r="R236" s="52">
        <f t="shared" si="49"/>
        <v>115.5</v>
      </c>
      <c r="S236" s="56">
        <f t="shared" si="45"/>
        <v>1.0153185038484349</v>
      </c>
      <c r="T236" s="56">
        <f t="shared" si="46"/>
        <v>264.76332199847093</v>
      </c>
      <c r="U236" s="57">
        <f t="shared" si="47"/>
        <v>222.17924041151127</v>
      </c>
    </row>
    <row r="237" spans="17:21" x14ac:dyDescent="0.2">
      <c r="Q237" s="20" t="str">
        <f t="shared" si="48"/>
        <v/>
      </c>
      <c r="R237" s="52">
        <f t="shared" si="49"/>
        <v>116</v>
      </c>
      <c r="S237" s="56">
        <f t="shared" si="45"/>
        <v>1.010738403222353</v>
      </c>
      <c r="T237" s="56">
        <f t="shared" si="46"/>
        <v>271.29581847529334</v>
      </c>
      <c r="U237" s="57">
        <f t="shared" si="47"/>
        <v>228.27461497027252</v>
      </c>
    </row>
    <row r="238" spans="17:21" x14ac:dyDescent="0.2">
      <c r="Q238" s="20" t="str">
        <f t="shared" si="48"/>
        <v/>
      </c>
      <c r="R238" s="52">
        <f t="shared" si="49"/>
        <v>116.5</v>
      </c>
      <c r="S238" s="56">
        <f t="shared" si="45"/>
        <v>1.0059649487167355</v>
      </c>
      <c r="T238" s="56">
        <f t="shared" si="46"/>
        <v>277.82831495210121</v>
      </c>
      <c r="U238" s="57">
        <f t="shared" si="47"/>
        <v>234.36998952901922</v>
      </c>
    </row>
    <row r="239" spans="17:21" x14ac:dyDescent="0.2">
      <c r="Q239" s="20" t="str">
        <f t="shared" si="48"/>
        <v/>
      </c>
      <c r="R239" s="52">
        <f t="shared" si="49"/>
        <v>117</v>
      </c>
      <c r="S239" s="56">
        <f t="shared" si="45"/>
        <v>1.001010544923749</v>
      </c>
      <c r="T239" s="56">
        <f t="shared" si="46"/>
        <v>284.36081142892363</v>
      </c>
      <c r="U239" s="57">
        <f t="shared" si="47"/>
        <v>240.46536408776592</v>
      </c>
    </row>
    <row r="240" spans="17:21" x14ac:dyDescent="0.2">
      <c r="Q240" s="20" t="str">
        <f t="shared" si="48"/>
        <v/>
      </c>
      <c r="R240" s="52">
        <f t="shared" si="49"/>
        <v>117.5</v>
      </c>
      <c r="S240" s="56">
        <f t="shared" si="45"/>
        <v>0.99589608301481147</v>
      </c>
      <c r="T240" s="56">
        <f t="shared" si="46"/>
        <v>290.89330790573149</v>
      </c>
      <c r="U240" s="57">
        <f t="shared" si="47"/>
        <v>246.56073864651262</v>
      </c>
    </row>
    <row r="241" spans="17:21" x14ac:dyDescent="0.2">
      <c r="Q241" s="20" t="str">
        <f t="shared" si="48"/>
        <v/>
      </c>
      <c r="R241" s="52">
        <f t="shared" si="49"/>
        <v>118</v>
      </c>
      <c r="S241" s="56">
        <f t="shared" si="45"/>
        <v>0.99065256439389549</v>
      </c>
      <c r="T241" s="56">
        <f t="shared" si="46"/>
        <v>297.42580438255391</v>
      </c>
      <c r="U241" s="57">
        <f t="shared" si="47"/>
        <v>252.65611320527387</v>
      </c>
    </row>
    <row r="242" spans="17:21" x14ac:dyDescent="0.2">
      <c r="Q242" s="20" t="str">
        <f t="shared" si="48"/>
        <v/>
      </c>
      <c r="R242" s="52">
        <f t="shared" si="49"/>
        <v>118.5</v>
      </c>
      <c r="S242" s="56">
        <f t="shared" si="45"/>
        <v>0.98532220315651731</v>
      </c>
      <c r="T242" s="56">
        <f t="shared" si="46"/>
        <v>303.95830085936177</v>
      </c>
      <c r="U242" s="57">
        <f t="shared" si="47"/>
        <v>258.75148776402057</v>
      </c>
    </row>
    <row r="243" spans="17:21" x14ac:dyDescent="0.2">
      <c r="Q243" s="20" t="str">
        <f t="shared" si="48"/>
        <v/>
      </c>
      <c r="R243" s="52">
        <f t="shared" si="49"/>
        <v>119</v>
      </c>
      <c r="S243" s="56">
        <f t="shared" si="45"/>
        <v>0.97995892811997332</v>
      </c>
      <c r="T243" s="56">
        <f t="shared" si="46"/>
        <v>310.49079733618419</v>
      </c>
      <c r="U243" s="57">
        <f t="shared" si="47"/>
        <v>264.84686232276727</v>
      </c>
    </row>
    <row r="244" spans="17:21" x14ac:dyDescent="0.2">
      <c r="Q244" s="20" t="str">
        <f t="shared" si="48"/>
        <v/>
      </c>
      <c r="R244" s="52">
        <f t="shared" si="49"/>
        <v>119.5</v>
      </c>
      <c r="S244" s="56">
        <f t="shared" si="45"/>
        <v>0.97462823436293022</v>
      </c>
      <c r="T244" s="56">
        <f t="shared" si="46"/>
        <v>317.02329381299205</v>
      </c>
      <c r="U244" s="57">
        <f t="shared" si="47"/>
        <v>270.94223688152852</v>
      </c>
    </row>
    <row r="245" spans="17:21" x14ac:dyDescent="0.2">
      <c r="Q245" s="20" t="str">
        <f t="shared" si="48"/>
        <v/>
      </c>
      <c r="R245" s="52">
        <f t="shared" si="49"/>
        <v>120</v>
      </c>
      <c r="S245" s="56">
        <f t="shared" si="45"/>
        <v>0.96940636581855677</v>
      </c>
      <c r="T245" s="56">
        <f t="shared" si="46"/>
        <v>323.55579028981447</v>
      </c>
      <c r="U245" s="57">
        <f t="shared" si="47"/>
        <v>277.03761144027521</v>
      </c>
    </row>
    <row r="246" spans="17:21" x14ac:dyDescent="0.2">
      <c r="Q246" s="20" t="str">
        <f t="shared" si="48"/>
        <v/>
      </c>
      <c r="R246" s="52">
        <f t="shared" si="49"/>
        <v>120.5</v>
      </c>
      <c r="S246" s="56">
        <f t="shared" si="45"/>
        <v>0.96437884302138299</v>
      </c>
      <c r="T246" s="56">
        <f t="shared" si="46"/>
        <v>330.08828676662233</v>
      </c>
      <c r="U246" s="57">
        <f t="shared" si="47"/>
        <v>283.13298599902191</v>
      </c>
    </row>
    <row r="247" spans="17:21" x14ac:dyDescent="0.2">
      <c r="Q247" s="20" t="str">
        <f t="shared" si="48"/>
        <v/>
      </c>
      <c r="R247" s="52">
        <f t="shared" si="49"/>
        <v>121</v>
      </c>
      <c r="S247" s="56">
        <f t="shared" si="45"/>
        <v>0.9596383820914467</v>
      </c>
      <c r="T247" s="56">
        <f t="shared" si="46"/>
        <v>336.62078324344475</v>
      </c>
      <c r="U247" s="57">
        <f t="shared" si="47"/>
        <v>289.22836055776861</v>
      </c>
    </row>
    <row r="248" spans="17:21" x14ac:dyDescent="0.2">
      <c r="Q248" s="20" t="str">
        <f t="shared" si="48"/>
        <v/>
      </c>
      <c r="R248" s="52">
        <f t="shared" si="49"/>
        <v>121.5</v>
      </c>
      <c r="S248" s="56">
        <f t="shared" si="45"/>
        <v>0.95528228096876877</v>
      </c>
      <c r="T248" s="56">
        <f t="shared" si="46"/>
        <v>343.15327972025261</v>
      </c>
      <c r="U248" s="57">
        <f t="shared" si="47"/>
        <v>295.32373511652986</v>
      </c>
    </row>
    <row r="249" spans="17:21" x14ac:dyDescent="0.2">
      <c r="Q249" s="20" t="str">
        <f t="shared" si="48"/>
        <v/>
      </c>
      <c r="R249" s="52">
        <f t="shared" si="49"/>
        <v>122</v>
      </c>
      <c r="S249" s="56">
        <f t="shared" si="45"/>
        <v>0.9514093754060613</v>
      </c>
      <c r="T249" s="56">
        <f t="shared" si="46"/>
        <v>349.68577619707503</v>
      </c>
      <c r="U249" s="57">
        <f t="shared" si="47"/>
        <v>301.41910967527656</v>
      </c>
    </row>
    <row r="250" spans="17:21" x14ac:dyDescent="0.2">
      <c r="Q250" s="20" t="str">
        <f t="shared" si="48"/>
        <v/>
      </c>
      <c r="R250" s="52">
        <f t="shared" si="49"/>
        <v>122.5</v>
      </c>
      <c r="S250" s="56">
        <f t="shared" si="45"/>
        <v>0.94811668907726343</v>
      </c>
      <c r="T250" s="56">
        <f t="shared" si="46"/>
        <v>356.21827267388289</v>
      </c>
      <c r="U250" s="57">
        <f t="shared" si="47"/>
        <v>307.51448423402326</v>
      </c>
    </row>
    <row r="251" spans="17:21" x14ac:dyDescent="0.2">
      <c r="Q251" s="20" t="str">
        <f t="shared" si="48"/>
        <v/>
      </c>
      <c r="R251" s="52">
        <f t="shared" si="49"/>
        <v>123</v>
      </c>
      <c r="S251" s="56">
        <f t="shared" si="45"/>
        <v>0.9454959183721291</v>
      </c>
      <c r="T251" s="56">
        <f t="shared" si="46"/>
        <v>2.7507691507053096</v>
      </c>
      <c r="U251" s="57">
        <f t="shared" si="47"/>
        <v>313.60985879278451</v>
      </c>
    </row>
    <row r="252" spans="17:21" x14ac:dyDescent="0.2">
      <c r="Q252" s="20" t="str">
        <f t="shared" si="48"/>
        <v/>
      </c>
      <c r="R252" s="52">
        <f t="shared" si="49"/>
        <v>123.5</v>
      </c>
      <c r="S252" s="56">
        <f t="shared" si="45"/>
        <v>0.94362990229633648</v>
      </c>
      <c r="T252" s="56">
        <f t="shared" si="46"/>
        <v>9.283265627513174</v>
      </c>
      <c r="U252" s="57">
        <f t="shared" si="47"/>
        <v>319.70523335153121</v>
      </c>
    </row>
    <row r="253" spans="17:21" x14ac:dyDescent="0.2">
      <c r="Q253" s="20" t="str">
        <f t="shared" si="48"/>
        <v/>
      </c>
      <c r="R253" s="52">
        <f t="shared" si="49"/>
        <v>124</v>
      </c>
      <c r="S253" s="56">
        <f t="shared" si="45"/>
        <v>0.94258923095085512</v>
      </c>
      <c r="T253" s="56">
        <f t="shared" si="46"/>
        <v>15.81576210433559</v>
      </c>
      <c r="U253" s="57">
        <f t="shared" si="47"/>
        <v>325.8006079102779</v>
      </c>
    </row>
    <row r="254" spans="17:21" x14ac:dyDescent="0.2">
      <c r="Q254" s="20" t="str">
        <f t="shared" si="48"/>
        <v>Perigee</v>
      </c>
      <c r="R254" s="52">
        <f t="shared" si="49"/>
        <v>124.5</v>
      </c>
      <c r="S254" s="56">
        <f t="shared" si="45"/>
        <v>0.9424291422047274</v>
      </c>
      <c r="T254" s="56">
        <f t="shared" si="46"/>
        <v>22.348258581143455</v>
      </c>
      <c r="U254" s="57">
        <f t="shared" si="47"/>
        <v>331.89598246903915</v>
      </c>
    </row>
    <row r="255" spans="17:21" x14ac:dyDescent="0.2">
      <c r="Q255" s="20" t="str">
        <f t="shared" si="48"/>
        <v/>
      </c>
      <c r="R255" s="52">
        <f t="shared" si="49"/>
        <v>125</v>
      </c>
      <c r="S255" s="56">
        <f t="shared" si="45"/>
        <v>0.94318684559701238</v>
      </c>
      <c r="T255" s="56">
        <f t="shared" si="46"/>
        <v>28.880755057951319</v>
      </c>
      <c r="U255" s="57">
        <f t="shared" si="47"/>
        <v>337.99135702778585</v>
      </c>
    </row>
    <row r="256" spans="17:21" x14ac:dyDescent="0.2">
      <c r="Q256" s="20" t="str">
        <f t="shared" si="48"/>
        <v/>
      </c>
      <c r="R256" s="52">
        <f t="shared" si="49"/>
        <v>125.5</v>
      </c>
      <c r="S256" s="56">
        <f t="shared" si="45"/>
        <v>0.94487939570497381</v>
      </c>
      <c r="T256" s="56">
        <f t="shared" si="46"/>
        <v>35.413251534773735</v>
      </c>
      <c r="U256" s="57">
        <f t="shared" si="47"/>
        <v>344.08673158653255</v>
      </c>
    </row>
    <row r="257" spans="17:21" x14ac:dyDescent="0.2">
      <c r="Q257" s="20" t="str">
        <f t="shared" si="48"/>
        <v/>
      </c>
      <c r="R257" s="52">
        <f t="shared" si="49"/>
        <v>126</v>
      </c>
      <c r="S257" s="56">
        <f t="shared" si="45"/>
        <v>0.94750221497329878</v>
      </c>
      <c r="T257" s="56">
        <f t="shared" si="46"/>
        <v>41.9457480115816</v>
      </c>
      <c r="U257" s="57">
        <f t="shared" si="47"/>
        <v>350.18210614527925</v>
      </c>
    </row>
    <row r="258" spans="17:21" x14ac:dyDescent="0.2">
      <c r="Q258" s="20" t="str">
        <f t="shared" si="48"/>
        <v/>
      </c>
      <c r="R258" s="52">
        <f t="shared" si="49"/>
        <v>126.5</v>
      </c>
      <c r="S258" s="56">
        <f t="shared" si="45"/>
        <v>0.95102833932771147</v>
      </c>
      <c r="T258" s="56">
        <f t="shared" si="46"/>
        <v>48.478244488404016</v>
      </c>
      <c r="U258" s="57">
        <f t="shared" si="47"/>
        <v>356.2774807040405</v>
      </c>
    </row>
    <row r="259" spans="17:21" x14ac:dyDescent="0.2">
      <c r="Q259" s="20" t="str">
        <f t="shared" si="48"/>
        <v/>
      </c>
      <c r="R259" s="52">
        <f t="shared" si="49"/>
        <v>127</v>
      </c>
      <c r="S259" s="56">
        <f t="shared" si="45"/>
        <v>0.95540843000307796</v>
      </c>
      <c r="T259" s="56">
        <f t="shared" si="46"/>
        <v>55.01074096521188</v>
      </c>
      <c r="U259" s="57">
        <f t="shared" si="47"/>
        <v>2.3728552627871977</v>
      </c>
    </row>
    <row r="260" spans="17:21" x14ac:dyDescent="0.2">
      <c r="Q260" s="20" t="str">
        <f t="shared" si="48"/>
        <v/>
      </c>
      <c r="R260" s="52">
        <f t="shared" si="49"/>
        <v>127.5</v>
      </c>
      <c r="S260" s="56">
        <f t="shared" si="45"/>
        <v>0.96057156324342474</v>
      </c>
      <c r="T260" s="56">
        <f t="shared" si="46"/>
        <v>61.543237442034297</v>
      </c>
      <c r="U260" s="57">
        <f t="shared" si="47"/>
        <v>8.468229821533896</v>
      </c>
    </row>
    <row r="261" spans="17:21" x14ac:dyDescent="0.2">
      <c r="Q261" s="20" t="str">
        <f t="shared" si="48"/>
        <v/>
      </c>
      <c r="R261" s="52">
        <f t="shared" si="49"/>
        <v>128</v>
      </c>
      <c r="S261" s="56">
        <f t="shared" ref="S261:S324" si="50">(385000.5584-20905.355*COS($U$3*T261)-3699.1109*COS($U$3*(2*U261-T261))-2955.9676*COS($U$3*2*U261)-569.9251*COS($U$3*2*T261)+246.1585*COS($U$3*(2*U261-2*T261)))/385000.5584</f>
        <v>0.9664267772922015</v>
      </c>
      <c r="T261" s="56">
        <f t="shared" ref="T261:T324" si="51">MOD(134.96341138+13.06499295363*($C$17+R261),360)</f>
        <v>68.075733918842161</v>
      </c>
      <c r="U261" s="57">
        <f t="shared" ref="U261:U324" si="52">MOD(297.8502042+12.190749117502*($C$17+R261),360)</f>
        <v>14.563604380295146</v>
      </c>
    </row>
    <row r="262" spans="17:21" x14ac:dyDescent="0.2">
      <c r="Q262" s="20" t="str">
        <f t="shared" ref="Q262:Q325" si="53">IF(AND(S262&lt;S261,S262&lt;S263),"Perigee",IF(AND(S262&gt;S261,S262&gt;S263),"Apogee",""))</f>
        <v/>
      </c>
      <c r="R262" s="52">
        <f t="shared" si="49"/>
        <v>128.5</v>
      </c>
      <c r="S262" s="56">
        <f t="shared" si="50"/>
        <v>0.97286532481101218</v>
      </c>
      <c r="T262" s="56">
        <f t="shared" si="51"/>
        <v>74.608230395664577</v>
      </c>
      <c r="U262" s="57">
        <f t="shared" si="52"/>
        <v>20.658978939041845</v>
      </c>
    </row>
    <row r="263" spans="17:21" x14ac:dyDescent="0.2">
      <c r="Q263" s="20" t="str">
        <f t="shared" si="53"/>
        <v/>
      </c>
      <c r="R263" s="52">
        <f t="shared" ref="R263:R326" si="54">R262+0.5</f>
        <v>129</v>
      </c>
      <c r="S263" s="56">
        <f t="shared" si="50"/>
        <v>0.97976354990887082</v>
      </c>
      <c r="T263" s="56">
        <f t="shared" si="51"/>
        <v>81.140726872472442</v>
      </c>
      <c r="U263" s="57">
        <f t="shared" si="52"/>
        <v>26.754353497788543</v>
      </c>
    </row>
    <row r="264" spans="17:21" x14ac:dyDescent="0.2">
      <c r="Q264" s="20" t="str">
        <f t="shared" si="53"/>
        <v/>
      </c>
      <c r="R264" s="52">
        <f t="shared" si="54"/>
        <v>129.5</v>
      </c>
      <c r="S264" s="56">
        <f t="shared" si="50"/>
        <v>0.98698628358615004</v>
      </c>
      <c r="T264" s="56">
        <f t="shared" si="51"/>
        <v>87.673223349294858</v>
      </c>
      <c r="U264" s="57">
        <f t="shared" si="52"/>
        <v>32.849728056535241</v>
      </c>
    </row>
    <row r="265" spans="17:21" x14ac:dyDescent="0.2">
      <c r="Q265" s="20" t="str">
        <f t="shared" si="53"/>
        <v/>
      </c>
      <c r="R265" s="52">
        <f t="shared" si="54"/>
        <v>130</v>
      </c>
      <c r="S265" s="56">
        <f t="shared" si="50"/>
        <v>0.99439063067424716</v>
      </c>
      <c r="T265" s="56">
        <f t="shared" si="51"/>
        <v>94.205719826102722</v>
      </c>
      <c r="U265" s="57">
        <f t="shared" si="52"/>
        <v>38.945102615296491</v>
      </c>
    </row>
    <row r="266" spans="17:21" x14ac:dyDescent="0.2">
      <c r="Q266" s="20" t="str">
        <f t="shared" si="53"/>
        <v/>
      </c>
      <c r="R266" s="52">
        <f t="shared" si="54"/>
        <v>130.5</v>
      </c>
      <c r="S266" s="56">
        <f t="shared" si="50"/>
        <v>1.0018300061499021</v>
      </c>
      <c r="T266" s="56">
        <f t="shared" si="51"/>
        <v>100.73821630292514</v>
      </c>
      <c r="U266" s="57">
        <f t="shared" si="52"/>
        <v>45.04047717404319</v>
      </c>
    </row>
    <row r="267" spans="17:21" x14ac:dyDescent="0.2">
      <c r="Q267" s="20" t="str">
        <f t="shared" si="53"/>
        <v/>
      </c>
      <c r="R267" s="52">
        <f t="shared" si="54"/>
        <v>131</v>
      </c>
      <c r="S267" s="56">
        <f t="shared" si="50"/>
        <v>1.0091582696273111</v>
      </c>
      <c r="T267" s="56">
        <f t="shared" si="51"/>
        <v>107.270712779733</v>
      </c>
      <c r="U267" s="57">
        <f t="shared" si="52"/>
        <v>51.135851732789888</v>
      </c>
    </row>
    <row r="268" spans="17:21" x14ac:dyDescent="0.2">
      <c r="Q268" s="20" t="str">
        <f t="shared" si="53"/>
        <v/>
      </c>
      <c r="R268" s="52">
        <f t="shared" si="54"/>
        <v>131.5</v>
      </c>
      <c r="S268" s="56">
        <f t="shared" si="50"/>
        <v>1.0162338042165746</v>
      </c>
      <c r="T268" s="56">
        <f t="shared" si="51"/>
        <v>113.80320925655542</v>
      </c>
      <c r="U268" s="57">
        <f t="shared" si="52"/>
        <v>57.231226291551138</v>
      </c>
    </row>
    <row r="269" spans="17:21" x14ac:dyDescent="0.2">
      <c r="Q269" s="20" t="str">
        <f t="shared" si="53"/>
        <v/>
      </c>
      <c r="R269" s="52">
        <f t="shared" si="54"/>
        <v>132</v>
      </c>
      <c r="S269" s="56">
        <f t="shared" si="50"/>
        <v>1.0229233898226096</v>
      </c>
      <c r="T269" s="56">
        <f t="shared" si="51"/>
        <v>120.33570573336328</v>
      </c>
      <c r="U269" s="57">
        <f t="shared" si="52"/>
        <v>63.326600850297837</v>
      </c>
    </row>
    <row r="270" spans="17:21" x14ac:dyDescent="0.2">
      <c r="Q270" s="20" t="str">
        <f t="shared" si="53"/>
        <v/>
      </c>
      <c r="R270" s="52">
        <f t="shared" si="54"/>
        <v>132.5</v>
      </c>
      <c r="S270" s="56">
        <f t="shared" si="50"/>
        <v>1.0291057311030736</v>
      </c>
      <c r="T270" s="56">
        <f t="shared" si="51"/>
        <v>126.8682022101857</v>
      </c>
      <c r="U270" s="57">
        <f t="shared" si="52"/>
        <v>69.421975409044535</v>
      </c>
    </row>
    <row r="271" spans="17:21" x14ac:dyDescent="0.2">
      <c r="Q271" s="20" t="str">
        <f t="shared" si="53"/>
        <v/>
      </c>
      <c r="R271" s="52">
        <f t="shared" si="54"/>
        <v>133</v>
      </c>
      <c r="S271" s="56">
        <f t="shared" si="50"/>
        <v>1.0346745161862614</v>
      </c>
      <c r="T271" s="56">
        <f t="shared" si="51"/>
        <v>133.40069868699356</v>
      </c>
      <c r="U271" s="57">
        <f t="shared" si="52"/>
        <v>75.517349967805785</v>
      </c>
    </row>
    <row r="272" spans="17:21" x14ac:dyDescent="0.2">
      <c r="Q272" s="20" t="str">
        <f t="shared" si="53"/>
        <v/>
      </c>
      <c r="R272" s="52">
        <f t="shared" si="54"/>
        <v>133.5</v>
      </c>
      <c r="S272" s="56">
        <f t="shared" si="50"/>
        <v>1.0395409031108691</v>
      </c>
      <c r="T272" s="56">
        <f t="shared" si="51"/>
        <v>139.93319516381598</v>
      </c>
      <c r="U272" s="57">
        <f t="shared" si="52"/>
        <v>81.612724526552483</v>
      </c>
    </row>
    <row r="273" spans="17:21" x14ac:dyDescent="0.2">
      <c r="Q273" s="20" t="str">
        <f t="shared" si="53"/>
        <v/>
      </c>
      <c r="R273" s="52">
        <f t="shared" si="54"/>
        <v>134</v>
      </c>
      <c r="S273" s="56">
        <f t="shared" si="50"/>
        <v>1.0436353558139311</v>
      </c>
      <c r="T273" s="56">
        <f t="shared" si="51"/>
        <v>146.46569164062385</v>
      </c>
      <c r="U273" s="57">
        <f t="shared" si="52"/>
        <v>87.708099085299182</v>
      </c>
    </row>
    <row r="274" spans="17:21" x14ac:dyDescent="0.2">
      <c r="Q274" s="20" t="str">
        <f t="shared" si="53"/>
        <v/>
      </c>
      <c r="R274" s="52">
        <f t="shared" si="54"/>
        <v>134.5</v>
      </c>
      <c r="S274" s="56">
        <f t="shared" si="50"/>
        <v>1.0469087792297</v>
      </c>
      <c r="T274" s="56">
        <f t="shared" si="51"/>
        <v>152.99818811744626</v>
      </c>
      <c r="U274" s="57">
        <f t="shared" si="52"/>
        <v>93.80347364404588</v>
      </c>
    </row>
    <row r="275" spans="17:21" x14ac:dyDescent="0.2">
      <c r="Q275" s="20" t="str">
        <f t="shared" si="53"/>
        <v/>
      </c>
      <c r="R275" s="52">
        <f t="shared" si="54"/>
        <v>135</v>
      </c>
      <c r="S275" s="56">
        <f t="shared" si="50"/>
        <v>1.0493329324246812</v>
      </c>
      <c r="T275" s="56">
        <f t="shared" si="51"/>
        <v>159.53068459425413</v>
      </c>
      <c r="U275" s="57">
        <f t="shared" si="52"/>
        <v>99.89884820280713</v>
      </c>
    </row>
    <row r="276" spans="17:21" x14ac:dyDescent="0.2">
      <c r="Q276" s="20" t="str">
        <f t="shared" si="53"/>
        <v/>
      </c>
      <c r="R276" s="52">
        <f t="shared" si="54"/>
        <v>135.5</v>
      </c>
      <c r="S276" s="56">
        <f t="shared" si="50"/>
        <v>1.0509001283869406</v>
      </c>
      <c r="T276" s="56">
        <f t="shared" si="51"/>
        <v>166.06318107107654</v>
      </c>
      <c r="U276" s="57">
        <f t="shared" si="52"/>
        <v>105.99422276155383</v>
      </c>
    </row>
    <row r="277" spans="17:21" x14ac:dyDescent="0.2">
      <c r="Q277" s="20" t="str">
        <f t="shared" si="53"/>
        <v>Apogee</v>
      </c>
      <c r="R277" s="52">
        <f t="shared" si="54"/>
        <v>136</v>
      </c>
      <c r="S277" s="56">
        <f t="shared" si="50"/>
        <v>1.0516222578180769</v>
      </c>
      <c r="T277" s="56">
        <f t="shared" si="51"/>
        <v>172.59567754788441</v>
      </c>
      <c r="U277" s="57">
        <f t="shared" si="52"/>
        <v>112.08959732030053</v>
      </c>
    </row>
    <row r="278" spans="17:21" x14ac:dyDescent="0.2">
      <c r="Q278" s="20" t="str">
        <f t="shared" si="53"/>
        <v/>
      </c>
      <c r="R278" s="52">
        <f t="shared" si="54"/>
        <v>136.5</v>
      </c>
      <c r="S278" s="56">
        <f t="shared" si="50"/>
        <v>1.0515292008153769</v>
      </c>
      <c r="T278" s="56">
        <f t="shared" si="51"/>
        <v>179.12817402470682</v>
      </c>
      <c r="U278" s="57">
        <f t="shared" si="52"/>
        <v>118.18497187906178</v>
      </c>
    </row>
    <row r="279" spans="17:21" x14ac:dyDescent="0.2">
      <c r="Q279" s="20" t="str">
        <f t="shared" si="53"/>
        <v/>
      </c>
      <c r="R279" s="52">
        <f t="shared" si="54"/>
        <v>137</v>
      </c>
      <c r="S279" s="56">
        <f t="shared" si="50"/>
        <v>1.0506667135654815</v>
      </c>
      <c r="T279" s="56">
        <f t="shared" si="51"/>
        <v>185.66067050151469</v>
      </c>
      <c r="U279" s="57">
        <f t="shared" si="52"/>
        <v>124.28034643780848</v>
      </c>
    </row>
    <row r="280" spans="17:21" x14ac:dyDescent="0.2">
      <c r="Q280" s="20" t="str">
        <f t="shared" si="53"/>
        <v/>
      </c>
      <c r="R280" s="52">
        <f t="shared" si="54"/>
        <v>137.5</v>
      </c>
      <c r="S280" s="56">
        <f t="shared" si="50"/>
        <v>1.0490938961495742</v>
      </c>
      <c r="T280" s="56">
        <f t="shared" si="51"/>
        <v>192.1931669783371</v>
      </c>
      <c r="U280" s="57">
        <f t="shared" si="52"/>
        <v>130.37572099655517</v>
      </c>
    </row>
    <row r="281" spans="17:21" x14ac:dyDescent="0.2">
      <c r="Q281" s="20" t="str">
        <f t="shared" si="53"/>
        <v/>
      </c>
      <c r="R281" s="52">
        <f t="shared" si="54"/>
        <v>138</v>
      </c>
      <c r="S281" s="56">
        <f t="shared" si="50"/>
        <v>1.0468803615362854</v>
      </c>
      <c r="T281" s="56">
        <f t="shared" si="51"/>
        <v>198.72566345514497</v>
      </c>
      <c r="U281" s="57">
        <f t="shared" si="52"/>
        <v>136.47109555531642</v>
      </c>
    </row>
    <row r="282" spans="17:21" x14ac:dyDescent="0.2">
      <c r="Q282" s="20" t="str">
        <f t="shared" si="53"/>
        <v/>
      </c>
      <c r="R282" s="52">
        <f t="shared" si="54"/>
        <v>138.5</v>
      </c>
      <c r="S282" s="56">
        <f t="shared" si="50"/>
        <v>1.0441032342976373</v>
      </c>
      <c r="T282" s="56">
        <f t="shared" si="51"/>
        <v>205.25815993196738</v>
      </c>
      <c r="U282" s="57">
        <f t="shared" si="52"/>
        <v>142.56647011406312</v>
      </c>
    </row>
    <row r="283" spans="17:21" x14ac:dyDescent="0.2">
      <c r="Q283" s="20" t="str">
        <f t="shared" si="53"/>
        <v/>
      </c>
      <c r="R283" s="52">
        <f t="shared" si="54"/>
        <v>139</v>
      </c>
      <c r="S283" s="56">
        <f t="shared" si="50"/>
        <v>1.0408441102631647</v>
      </c>
      <c r="T283" s="56">
        <f t="shared" si="51"/>
        <v>211.79065640877525</v>
      </c>
      <c r="U283" s="57">
        <f t="shared" si="52"/>
        <v>148.66184467280982</v>
      </c>
    </row>
    <row r="284" spans="17:21" x14ac:dyDescent="0.2">
      <c r="Q284" s="20" t="str">
        <f t="shared" si="53"/>
        <v/>
      </c>
      <c r="R284" s="52">
        <f t="shared" si="54"/>
        <v>139.5</v>
      </c>
      <c r="S284" s="56">
        <f t="shared" si="50"/>
        <v>1.0371861052236375</v>
      </c>
      <c r="T284" s="56">
        <f t="shared" si="51"/>
        <v>218.32315288559766</v>
      </c>
      <c r="U284" s="57">
        <f t="shared" si="52"/>
        <v>154.75721923155652</v>
      </c>
    </row>
    <row r="285" spans="17:21" x14ac:dyDescent="0.2">
      <c r="Q285" s="20" t="str">
        <f t="shared" si="53"/>
        <v/>
      </c>
      <c r="R285" s="52">
        <f t="shared" si="54"/>
        <v>140</v>
      </c>
      <c r="S285" s="56">
        <f t="shared" si="50"/>
        <v>1.0332111121618139</v>
      </c>
      <c r="T285" s="56">
        <f t="shared" si="51"/>
        <v>224.85564936240553</v>
      </c>
      <c r="U285" s="57">
        <f t="shared" si="52"/>
        <v>160.85259379031777</v>
      </c>
    </row>
    <row r="286" spans="17:21" x14ac:dyDescent="0.2">
      <c r="Q286" s="20" t="str">
        <f t="shared" si="53"/>
        <v/>
      </c>
      <c r="R286" s="52">
        <f t="shared" si="54"/>
        <v>140.5</v>
      </c>
      <c r="S286" s="56">
        <f t="shared" si="50"/>
        <v>1.0289973728134953</v>
      </c>
      <c r="T286" s="56">
        <f t="shared" si="51"/>
        <v>231.38814583922795</v>
      </c>
      <c r="U286" s="57">
        <f t="shared" si="52"/>
        <v>166.94796834906447</v>
      </c>
    </row>
    <row r="287" spans="17:21" x14ac:dyDescent="0.2">
      <c r="Q287" s="20" t="str">
        <f t="shared" si="53"/>
        <v/>
      </c>
      <c r="R287" s="52">
        <f t="shared" si="54"/>
        <v>141</v>
      </c>
      <c r="S287" s="56">
        <f t="shared" si="50"/>
        <v>1.0246174513560489</v>
      </c>
      <c r="T287" s="56">
        <f t="shared" si="51"/>
        <v>237.92064231603581</v>
      </c>
      <c r="U287" s="57">
        <f t="shared" si="52"/>
        <v>173.04334290781117</v>
      </c>
    </row>
    <row r="288" spans="17:21" x14ac:dyDescent="0.2">
      <c r="Q288" s="20" t="str">
        <f t="shared" si="53"/>
        <v/>
      </c>
      <c r="R288" s="52">
        <f t="shared" si="54"/>
        <v>141.5</v>
      </c>
      <c r="S288" s="56">
        <f t="shared" si="50"/>
        <v>1.0201366765665543</v>
      </c>
      <c r="T288" s="56">
        <f t="shared" si="51"/>
        <v>244.45313879285823</v>
      </c>
      <c r="U288" s="57">
        <f t="shared" si="52"/>
        <v>179.13871746657242</v>
      </c>
    </row>
    <row r="289" spans="17:21" x14ac:dyDescent="0.2">
      <c r="Q289" s="20" t="str">
        <f t="shared" si="53"/>
        <v/>
      </c>
      <c r="R289" s="52">
        <f t="shared" si="54"/>
        <v>142</v>
      </c>
      <c r="S289" s="56">
        <f t="shared" si="50"/>
        <v>1.0156120949136318</v>
      </c>
      <c r="T289" s="56">
        <f t="shared" si="51"/>
        <v>250.98563526966609</v>
      </c>
      <c r="U289" s="57">
        <f t="shared" si="52"/>
        <v>185.23409202531911</v>
      </c>
    </row>
    <row r="290" spans="17:21" x14ac:dyDescent="0.2">
      <c r="Q290" s="20" t="str">
        <f t="shared" si="53"/>
        <v/>
      </c>
      <c r="R290" s="52">
        <f t="shared" si="54"/>
        <v>142.5</v>
      </c>
      <c r="S290" s="56">
        <f t="shared" si="50"/>
        <v>1.0110919518555674</v>
      </c>
      <c r="T290" s="56">
        <f t="shared" si="51"/>
        <v>257.51813174648851</v>
      </c>
      <c r="U290" s="57">
        <f t="shared" si="52"/>
        <v>191.32946658406581</v>
      </c>
    </row>
    <row r="291" spans="17:21" x14ac:dyDescent="0.2">
      <c r="Q291" s="20" t="str">
        <f t="shared" si="53"/>
        <v/>
      </c>
      <c r="R291" s="52">
        <f t="shared" si="54"/>
        <v>143</v>
      </c>
      <c r="S291" s="56">
        <f t="shared" si="50"/>
        <v>1.0066156932676154</v>
      </c>
      <c r="T291" s="56">
        <f t="shared" si="51"/>
        <v>264.05062822329637</v>
      </c>
      <c r="U291" s="57">
        <f t="shared" si="52"/>
        <v>197.42484114281251</v>
      </c>
    </row>
    <row r="292" spans="17:21" x14ac:dyDescent="0.2">
      <c r="Q292" s="20" t="str">
        <f t="shared" si="53"/>
        <v/>
      </c>
      <c r="R292" s="52">
        <f t="shared" si="54"/>
        <v>143.5</v>
      </c>
      <c r="S292" s="56">
        <f t="shared" si="50"/>
        <v>1.0022144545499838</v>
      </c>
      <c r="T292" s="56">
        <f t="shared" si="51"/>
        <v>270.58312470011879</v>
      </c>
      <c r="U292" s="57">
        <f t="shared" si="52"/>
        <v>203.52021570157376</v>
      </c>
    </row>
    <row r="293" spans="17:21" x14ac:dyDescent="0.2">
      <c r="Q293" s="20" t="str">
        <f t="shared" si="53"/>
        <v/>
      </c>
      <c r="R293" s="52">
        <f t="shared" si="54"/>
        <v>144</v>
      </c>
      <c r="S293" s="56">
        <f t="shared" si="50"/>
        <v>0.99791198265529979</v>
      </c>
      <c r="T293" s="56">
        <f t="shared" si="51"/>
        <v>277.11562117692665</v>
      </c>
      <c r="U293" s="57">
        <f t="shared" si="52"/>
        <v>209.61559026032046</v>
      </c>
    </row>
    <row r="294" spans="17:21" x14ac:dyDescent="0.2">
      <c r="Q294" s="20" t="str">
        <f t="shared" si="53"/>
        <v/>
      </c>
      <c r="R294" s="52">
        <f t="shared" si="54"/>
        <v>144.5</v>
      </c>
      <c r="S294" s="56">
        <f t="shared" si="50"/>
        <v>0.99372591698513613</v>
      </c>
      <c r="T294" s="56">
        <f t="shared" si="51"/>
        <v>283.64811765374907</v>
      </c>
      <c r="U294" s="57">
        <f t="shared" si="52"/>
        <v>215.71096481906716</v>
      </c>
    </row>
    <row r="295" spans="17:21" x14ac:dyDescent="0.2">
      <c r="Q295" s="20" t="str">
        <f t="shared" si="53"/>
        <v/>
      </c>
      <c r="R295" s="52">
        <f t="shared" si="54"/>
        <v>145</v>
      </c>
      <c r="S295" s="56">
        <f t="shared" si="50"/>
        <v>0.98966933966079906</v>
      </c>
      <c r="T295" s="56">
        <f t="shared" si="51"/>
        <v>290.18061413055693</v>
      </c>
      <c r="U295" s="57">
        <f t="shared" si="52"/>
        <v>221.80633937782841</v>
      </c>
    </row>
    <row r="296" spans="17:21" x14ac:dyDescent="0.2">
      <c r="Q296" s="20" t="str">
        <f t="shared" si="53"/>
        <v/>
      </c>
      <c r="R296" s="52">
        <f t="shared" si="54"/>
        <v>145.5</v>
      </c>
      <c r="S296" s="56">
        <f t="shared" si="50"/>
        <v>0.98575249470511916</v>
      </c>
      <c r="T296" s="56">
        <f t="shared" si="51"/>
        <v>296.71311060737935</v>
      </c>
      <c r="U296" s="57">
        <f t="shared" si="52"/>
        <v>227.90171393657511</v>
      </c>
    </row>
    <row r="297" spans="17:21" x14ac:dyDescent="0.2">
      <c r="Q297" s="20" t="str">
        <f t="shared" si="53"/>
        <v/>
      </c>
      <c r="R297" s="52">
        <f t="shared" si="54"/>
        <v>146</v>
      </c>
      <c r="S297" s="56">
        <f t="shared" si="50"/>
        <v>0.98198456960828429</v>
      </c>
      <c r="T297" s="56">
        <f t="shared" si="51"/>
        <v>303.24560708418721</v>
      </c>
      <c r="U297" s="57">
        <f t="shared" si="52"/>
        <v>233.9970884953218</v>
      </c>
    </row>
    <row r="298" spans="17:21" x14ac:dyDescent="0.2">
      <c r="Q298" s="20" t="str">
        <f t="shared" si="53"/>
        <v/>
      </c>
      <c r="R298" s="52">
        <f t="shared" si="54"/>
        <v>146.5</v>
      </c>
      <c r="S298" s="56">
        <f t="shared" si="50"/>
        <v>0.97837543178887798</v>
      </c>
      <c r="T298" s="56">
        <f t="shared" si="51"/>
        <v>309.77810356100963</v>
      </c>
      <c r="U298" s="57">
        <f t="shared" si="52"/>
        <v>240.09246305408305</v>
      </c>
    </row>
    <row r="299" spans="17:21" x14ac:dyDescent="0.2">
      <c r="Q299" s="20" t="str">
        <f t="shared" si="53"/>
        <v/>
      </c>
      <c r="R299" s="52">
        <f t="shared" si="54"/>
        <v>147</v>
      </c>
      <c r="S299" s="56">
        <f t="shared" si="50"/>
        <v>0.97493721657681631</v>
      </c>
      <c r="T299" s="56">
        <f t="shared" si="51"/>
        <v>316.31060003781749</v>
      </c>
      <c r="U299" s="57">
        <f t="shared" si="52"/>
        <v>246.18783761282975</v>
      </c>
    </row>
    <row r="300" spans="17:21" x14ac:dyDescent="0.2">
      <c r="Q300" s="20" t="str">
        <f t="shared" si="53"/>
        <v/>
      </c>
      <c r="R300" s="52">
        <f t="shared" si="54"/>
        <v>147.5</v>
      </c>
      <c r="S300" s="56">
        <f t="shared" si="50"/>
        <v>0.9716856722795405</v>
      </c>
      <c r="T300" s="56">
        <f t="shared" si="51"/>
        <v>322.84309651463991</v>
      </c>
      <c r="U300" s="57">
        <f t="shared" si="52"/>
        <v>252.28321217157645</v>
      </c>
    </row>
    <row r="301" spans="17:21" x14ac:dyDescent="0.2">
      <c r="Q301" s="20" t="str">
        <f t="shared" si="53"/>
        <v/>
      </c>
      <c r="R301" s="52">
        <f t="shared" si="54"/>
        <v>148</v>
      </c>
      <c r="S301" s="56">
        <f t="shared" si="50"/>
        <v>0.96864118118553255</v>
      </c>
      <c r="T301" s="56">
        <f t="shared" si="51"/>
        <v>329.37559299144777</v>
      </c>
      <c r="U301" s="57">
        <f t="shared" si="52"/>
        <v>258.37858673032315</v>
      </c>
    </row>
    <row r="302" spans="17:21" x14ac:dyDescent="0.2">
      <c r="Q302" s="20" t="str">
        <f t="shared" si="53"/>
        <v/>
      </c>
      <c r="R302" s="52">
        <f t="shared" si="54"/>
        <v>148.5</v>
      </c>
      <c r="S302" s="56">
        <f t="shared" si="50"/>
        <v>0.96582939235515719</v>
      </c>
      <c r="T302" s="56">
        <f t="shared" si="51"/>
        <v>335.90808946827019</v>
      </c>
      <c r="U302" s="57">
        <f t="shared" si="52"/>
        <v>264.4739612890844</v>
      </c>
    </row>
    <row r="303" spans="17:21" x14ac:dyDescent="0.2">
      <c r="Q303" s="20" t="str">
        <f t="shared" si="53"/>
        <v/>
      </c>
      <c r="R303" s="52">
        <f t="shared" si="54"/>
        <v>149</v>
      </c>
      <c r="S303" s="56">
        <f t="shared" si="50"/>
        <v>0.96328142194226074</v>
      </c>
      <c r="T303" s="56">
        <f t="shared" si="51"/>
        <v>342.44058594507806</v>
      </c>
      <c r="U303" s="57">
        <f t="shared" si="52"/>
        <v>270.5693358478311</v>
      </c>
    </row>
    <row r="304" spans="17:21" x14ac:dyDescent="0.2">
      <c r="Q304" s="20" t="str">
        <f t="shared" si="53"/>
        <v/>
      </c>
      <c r="R304" s="52">
        <f t="shared" si="54"/>
        <v>149.5</v>
      </c>
      <c r="S304" s="56">
        <f t="shared" si="50"/>
        <v>0.96103359865192917</v>
      </c>
      <c r="T304" s="56">
        <f t="shared" si="51"/>
        <v>348.97308242190047</v>
      </c>
      <c r="U304" s="57">
        <f t="shared" si="52"/>
        <v>276.6647104065778</v>
      </c>
    </row>
    <row r="305" spans="17:21" x14ac:dyDescent="0.2">
      <c r="Q305" s="20" t="str">
        <f t="shared" si="53"/>
        <v/>
      </c>
      <c r="R305" s="52">
        <f t="shared" si="54"/>
        <v>150</v>
      </c>
      <c r="S305" s="56">
        <f t="shared" si="50"/>
        <v>0.95912675476918219</v>
      </c>
      <c r="T305" s="56">
        <f t="shared" si="51"/>
        <v>355.50557889870834</v>
      </c>
      <c r="U305" s="57">
        <f t="shared" si="52"/>
        <v>282.76008496533905</v>
      </c>
    </row>
    <row r="306" spans="17:21" x14ac:dyDescent="0.2">
      <c r="Q306" s="20" t="str">
        <f t="shared" si="53"/>
        <v/>
      </c>
      <c r="R306" s="52">
        <f t="shared" si="54"/>
        <v>150.5</v>
      </c>
      <c r="S306" s="56">
        <f t="shared" si="50"/>
        <v>0.95760508595324156</v>
      </c>
      <c r="T306" s="56">
        <f t="shared" si="51"/>
        <v>2.0380753755307524</v>
      </c>
      <c r="U306" s="57">
        <f t="shared" si="52"/>
        <v>288.85545952408575</v>
      </c>
    </row>
    <row r="307" spans="17:21" x14ac:dyDescent="0.2">
      <c r="Q307" s="20" t="str">
        <f t="shared" si="53"/>
        <v/>
      </c>
      <c r="R307" s="52">
        <f t="shared" si="54"/>
        <v>151</v>
      </c>
      <c r="S307" s="56">
        <f t="shared" si="50"/>
        <v>0.95651462466223625</v>
      </c>
      <c r="T307" s="56">
        <f t="shared" si="51"/>
        <v>8.5705718523386167</v>
      </c>
      <c r="U307" s="57">
        <f t="shared" si="52"/>
        <v>294.95083408283244</v>
      </c>
    </row>
    <row r="308" spans="17:21" x14ac:dyDescent="0.2">
      <c r="Q308" s="20" t="str">
        <f t="shared" si="53"/>
        <v/>
      </c>
      <c r="R308" s="52">
        <f t="shared" si="54"/>
        <v>151.5</v>
      </c>
      <c r="S308" s="56">
        <f t="shared" si="50"/>
        <v>0.95590139168944332</v>
      </c>
      <c r="T308" s="56">
        <f t="shared" si="51"/>
        <v>15.103068329146481</v>
      </c>
      <c r="U308" s="57">
        <f t="shared" si="52"/>
        <v>301.04620864157914</v>
      </c>
    </row>
    <row r="309" spans="17:21" x14ac:dyDescent="0.2">
      <c r="Q309" s="20" t="str">
        <f t="shared" si="53"/>
        <v>Perigee</v>
      </c>
      <c r="R309" s="52">
        <f t="shared" si="54"/>
        <v>152</v>
      </c>
      <c r="S309" s="56">
        <f t="shared" si="50"/>
        <v>0.95580930698971622</v>
      </c>
      <c r="T309" s="56">
        <f t="shared" si="51"/>
        <v>21.635564805968897</v>
      </c>
      <c r="U309" s="57">
        <f t="shared" si="52"/>
        <v>307.14158320034039</v>
      </c>
    </row>
    <row r="310" spans="17:21" x14ac:dyDescent="0.2">
      <c r="Q310" s="20" t="str">
        <f t="shared" si="53"/>
        <v/>
      </c>
      <c r="R310" s="52">
        <f t="shared" si="54"/>
        <v>152.5</v>
      </c>
      <c r="S310" s="56">
        <f t="shared" si="50"/>
        <v>0.95627795402409932</v>
      </c>
      <c r="T310" s="56">
        <f t="shared" si="51"/>
        <v>28.168061282776762</v>
      </c>
      <c r="U310" s="57">
        <f t="shared" si="52"/>
        <v>313.23695775908709</v>
      </c>
    </row>
    <row r="311" spans="17:21" x14ac:dyDescent="0.2">
      <c r="Q311" s="20" t="str">
        <f t="shared" si="53"/>
        <v/>
      </c>
      <c r="R311" s="52">
        <f t="shared" si="54"/>
        <v>153</v>
      </c>
      <c r="S311" s="56">
        <f t="shared" si="50"/>
        <v>0.95734030068668363</v>
      </c>
      <c r="T311" s="56">
        <f t="shared" si="51"/>
        <v>34.700557759599178</v>
      </c>
      <c r="U311" s="57">
        <f t="shared" si="52"/>
        <v>319.33233231783379</v>
      </c>
    </row>
    <row r="312" spans="17:21" x14ac:dyDescent="0.2">
      <c r="Q312" s="20" t="str">
        <f t="shared" si="53"/>
        <v/>
      </c>
      <c r="R312" s="52">
        <f t="shared" si="54"/>
        <v>153.5</v>
      </c>
      <c r="S312" s="56">
        <f t="shared" si="50"/>
        <v>0.95902048412317242</v>
      </c>
      <c r="T312" s="56">
        <f t="shared" si="51"/>
        <v>41.233054236407042</v>
      </c>
      <c r="U312" s="57">
        <f t="shared" si="52"/>
        <v>325.42770687659504</v>
      </c>
    </row>
    <row r="313" spans="17:21" x14ac:dyDescent="0.2">
      <c r="Q313" s="20" t="str">
        <f t="shared" si="53"/>
        <v/>
      </c>
      <c r="R313" s="52">
        <f t="shared" si="54"/>
        <v>154</v>
      </c>
      <c r="S313" s="56">
        <f t="shared" si="50"/>
        <v>0.96133176622982819</v>
      </c>
      <c r="T313" s="56">
        <f t="shared" si="51"/>
        <v>47.765550713229459</v>
      </c>
      <c r="U313" s="57">
        <f t="shared" si="52"/>
        <v>331.52308143534174</v>
      </c>
    </row>
    <row r="314" spans="17:21" x14ac:dyDescent="0.2">
      <c r="Q314" s="20" t="str">
        <f t="shared" si="53"/>
        <v/>
      </c>
      <c r="R314" s="52">
        <f t="shared" si="54"/>
        <v>154.5</v>
      </c>
      <c r="S314" s="56">
        <f t="shared" si="50"/>
        <v>0.964274761364185</v>
      </c>
      <c r="T314" s="56">
        <f t="shared" si="51"/>
        <v>54.298047190037323</v>
      </c>
      <c r="U314" s="57">
        <f t="shared" si="52"/>
        <v>337.61845599408844</v>
      </c>
    </row>
    <row r="315" spans="17:21" x14ac:dyDescent="0.2">
      <c r="Q315" s="20" t="str">
        <f t="shared" si="53"/>
        <v/>
      </c>
      <c r="R315" s="52">
        <f t="shared" si="54"/>
        <v>155</v>
      </c>
      <c r="S315" s="56">
        <f t="shared" si="50"/>
        <v>0.96783602804184155</v>
      </c>
      <c r="T315" s="56">
        <f t="shared" si="51"/>
        <v>60.830543666859739</v>
      </c>
      <c r="U315" s="57">
        <f t="shared" si="52"/>
        <v>343.71383055284969</v>
      </c>
    </row>
    <row r="316" spans="17:21" x14ac:dyDescent="0.2">
      <c r="Q316" s="20" t="str">
        <f t="shared" si="53"/>
        <v/>
      </c>
      <c r="R316" s="52">
        <f t="shared" si="54"/>
        <v>155.5</v>
      </c>
      <c r="S316" s="56">
        <f t="shared" si="50"/>
        <v>0.9719871025590141</v>
      </c>
      <c r="T316" s="56">
        <f t="shared" si="51"/>
        <v>67.363040143667604</v>
      </c>
      <c r="U316" s="57">
        <f t="shared" si="52"/>
        <v>349.80920511159638</v>
      </c>
    </row>
    <row r="317" spans="17:21" x14ac:dyDescent="0.2">
      <c r="Q317" s="20" t="str">
        <f t="shared" si="53"/>
        <v/>
      </c>
      <c r="R317" s="52">
        <f t="shared" si="54"/>
        <v>156</v>
      </c>
      <c r="S317" s="56">
        <f t="shared" si="50"/>
        <v>0.97668403516903957</v>
      </c>
      <c r="T317" s="56">
        <f t="shared" si="51"/>
        <v>73.89553662049002</v>
      </c>
      <c r="U317" s="57">
        <f t="shared" si="52"/>
        <v>355.90457967034308</v>
      </c>
    </row>
    <row r="318" spans="17:21" x14ac:dyDescent="0.2">
      <c r="Q318" s="20" t="str">
        <f t="shared" si="53"/>
        <v/>
      </c>
      <c r="R318" s="52">
        <f t="shared" si="54"/>
        <v>156.5</v>
      </c>
      <c r="S318" s="56">
        <f t="shared" si="50"/>
        <v>0.98186746939070835</v>
      </c>
      <c r="T318" s="56">
        <f t="shared" si="51"/>
        <v>80.428033097297885</v>
      </c>
      <c r="U318" s="57">
        <f t="shared" si="52"/>
        <v>1.9999542290897807</v>
      </c>
    </row>
    <row r="319" spans="17:21" x14ac:dyDescent="0.2">
      <c r="Q319" s="20" t="str">
        <f t="shared" si="53"/>
        <v/>
      </c>
      <c r="R319" s="52">
        <f t="shared" si="54"/>
        <v>157</v>
      </c>
      <c r="S319" s="56">
        <f t="shared" si="50"/>
        <v>0.98746328309326081</v>
      </c>
      <c r="T319" s="56">
        <f t="shared" si="51"/>
        <v>86.960529574120301</v>
      </c>
      <c r="U319" s="57">
        <f t="shared" si="52"/>
        <v>8.0953287878510309</v>
      </c>
    </row>
    <row r="320" spans="17:21" x14ac:dyDescent="0.2">
      <c r="Q320" s="20" t="str">
        <f t="shared" si="53"/>
        <v/>
      </c>
      <c r="R320" s="52">
        <f t="shared" si="54"/>
        <v>157.5</v>
      </c>
      <c r="S320" s="56">
        <f t="shared" si="50"/>
        <v>0.99338378711221198</v>
      </c>
      <c r="T320" s="56">
        <f t="shared" si="51"/>
        <v>93.493026050928165</v>
      </c>
      <c r="U320" s="57">
        <f t="shared" si="52"/>
        <v>14.190703346597729</v>
      </c>
    </row>
    <row r="321" spans="17:21" x14ac:dyDescent="0.2">
      <c r="Q321" s="20" t="str">
        <f t="shared" si="53"/>
        <v/>
      </c>
      <c r="R321" s="52">
        <f t="shared" si="54"/>
        <v>158</v>
      </c>
      <c r="S321" s="56">
        <f t="shared" si="50"/>
        <v>0.99952945426824669</v>
      </c>
      <c r="T321" s="56">
        <f t="shared" si="51"/>
        <v>100.02552252775058</v>
      </c>
      <c r="U321" s="57">
        <f t="shared" si="52"/>
        <v>20.286077905344428</v>
      </c>
    </row>
    <row r="322" spans="17:21" x14ac:dyDescent="0.2">
      <c r="Q322" s="20" t="str">
        <f t="shared" si="53"/>
        <v/>
      </c>
      <c r="R322" s="52">
        <f t="shared" si="54"/>
        <v>158.5</v>
      </c>
      <c r="S322" s="56">
        <f t="shared" si="50"/>
        <v>1.0057911297426512</v>
      </c>
      <c r="T322" s="56">
        <f t="shared" si="51"/>
        <v>106.55801900455845</v>
      </c>
      <c r="U322" s="57">
        <f t="shared" si="52"/>
        <v>26.381452464105678</v>
      </c>
    </row>
    <row r="323" spans="17:21" x14ac:dyDescent="0.2">
      <c r="Q323" s="20" t="str">
        <f t="shared" si="53"/>
        <v/>
      </c>
      <c r="R323" s="52">
        <f t="shared" si="54"/>
        <v>159</v>
      </c>
      <c r="S323" s="56">
        <f t="shared" si="50"/>
        <v>1.0120526537231052</v>
      </c>
      <c r="T323" s="56">
        <f t="shared" si="51"/>
        <v>113.09051548138086</v>
      </c>
      <c r="U323" s="57">
        <f t="shared" si="52"/>
        <v>32.476827022852376</v>
      </c>
    </row>
    <row r="324" spans="17:21" x14ac:dyDescent="0.2">
      <c r="Q324" s="20" t="str">
        <f t="shared" si="53"/>
        <v/>
      </c>
      <c r="R324" s="52">
        <f t="shared" si="54"/>
        <v>159.5</v>
      </c>
      <c r="S324" s="56">
        <f t="shared" si="50"/>
        <v>1.0181938098992571</v>
      </c>
      <c r="T324" s="56">
        <f t="shared" si="51"/>
        <v>119.62301195818873</v>
      </c>
      <c r="U324" s="57">
        <f t="shared" si="52"/>
        <v>38.572201581599074</v>
      </c>
    </row>
    <row r="325" spans="17:21" x14ac:dyDescent="0.2">
      <c r="Q325" s="20" t="str">
        <f t="shared" si="53"/>
        <v/>
      </c>
      <c r="R325" s="52">
        <f t="shared" si="54"/>
        <v>160</v>
      </c>
      <c r="S325" s="56">
        <f t="shared" ref="S325:S388" si="55">(385000.5584-20905.355*COS($U$3*T325)-3699.1109*COS($U$3*(2*U325-T325))-2955.9676*COS($U$3*2*U325)-569.9251*COS($U$3*2*T325)+246.1585*COS($U$3*(2*U325-2*T325)))/385000.5584</f>
        <v>1.0240934994750812</v>
      </c>
      <c r="T325" s="56">
        <f t="shared" ref="T325:T388" si="56">MOD(134.96341138+13.06499295363*($C$17+R325),360)</f>
        <v>126.15550843501114</v>
      </c>
      <c r="U325" s="57">
        <f t="shared" ref="U325:U388" si="57">MOD(297.8502042+12.190749117502*($C$17+R325),360)</f>
        <v>44.667576140360325</v>
      </c>
    </row>
    <row r="326" spans="17:21" x14ac:dyDescent="0.2">
      <c r="Q326" s="20" t="str">
        <f t="shared" ref="Q326:Q389" si="58">IF(AND(S326&lt;S325,S326&lt;S327),"Perigee",IF(AND(S326&gt;S325,S326&gt;S327),"Apogee",""))</f>
        <v/>
      </c>
      <c r="R326" s="52">
        <f t="shared" si="54"/>
        <v>160.5</v>
      </c>
      <c r="S326" s="56">
        <f t="shared" si="55"/>
        <v>1.0296330304386636</v>
      </c>
      <c r="T326" s="56">
        <f t="shared" si="56"/>
        <v>132.68800491181901</v>
      </c>
      <c r="U326" s="57">
        <f t="shared" si="57"/>
        <v>50.762950699107023</v>
      </c>
    </row>
    <row r="327" spans="17:21" x14ac:dyDescent="0.2">
      <c r="Q327" s="20" t="str">
        <f t="shared" si="58"/>
        <v/>
      </c>
      <c r="R327" s="52">
        <f t="shared" ref="R327:R390" si="59">R326+0.5</f>
        <v>161</v>
      </c>
      <c r="S327" s="56">
        <f t="shared" si="55"/>
        <v>1.0346994062941339</v>
      </c>
      <c r="T327" s="56">
        <f t="shared" si="56"/>
        <v>139.22050138864142</v>
      </c>
      <c r="U327" s="57">
        <f t="shared" si="57"/>
        <v>56.858325257853721</v>
      </c>
    </row>
    <row r="328" spans="17:21" x14ac:dyDescent="0.2">
      <c r="Q328" s="20" t="str">
        <f t="shared" si="58"/>
        <v/>
      </c>
      <c r="R328" s="52">
        <f t="shared" si="59"/>
        <v>161.5</v>
      </c>
      <c r="S328" s="56">
        <f t="shared" si="55"/>
        <v>1.039188497529278</v>
      </c>
      <c r="T328" s="56">
        <f t="shared" si="56"/>
        <v>145.75299786544929</v>
      </c>
      <c r="U328" s="57">
        <f t="shared" si="57"/>
        <v>62.95369981660042</v>
      </c>
    </row>
    <row r="329" spans="17:21" x14ac:dyDescent="0.2">
      <c r="Q329" s="20" t="str">
        <f t="shared" si="58"/>
        <v/>
      </c>
      <c r="R329" s="52">
        <f t="shared" si="59"/>
        <v>162</v>
      </c>
      <c r="S329" s="56">
        <f t="shared" si="55"/>
        <v>1.0430079827972669</v>
      </c>
      <c r="T329" s="56">
        <f t="shared" si="56"/>
        <v>152.2854943422717</v>
      </c>
      <c r="U329" s="57">
        <f t="shared" si="57"/>
        <v>69.04907437536167</v>
      </c>
    </row>
    <row r="330" spans="17:21" x14ac:dyDescent="0.2">
      <c r="Q330" s="20" t="str">
        <f t="shared" si="58"/>
        <v/>
      </c>
      <c r="R330" s="52">
        <f t="shared" si="59"/>
        <v>162.5</v>
      </c>
      <c r="S330" s="56">
        <f t="shared" si="55"/>
        <v>1.046079954966995</v>
      </c>
      <c r="T330" s="56">
        <f t="shared" si="56"/>
        <v>158.81799081907957</v>
      </c>
      <c r="U330" s="57">
        <f t="shared" si="57"/>
        <v>75.144448934108368</v>
      </c>
    </row>
    <row r="331" spans="17:21" x14ac:dyDescent="0.2">
      <c r="Q331" s="20" t="str">
        <f t="shared" si="58"/>
        <v/>
      </c>
      <c r="R331" s="52">
        <f t="shared" si="59"/>
        <v>163</v>
      </c>
      <c r="S331" s="56">
        <f t="shared" si="55"/>
        <v>1.0483430995030323</v>
      </c>
      <c r="T331" s="56">
        <f t="shared" si="56"/>
        <v>165.35048729590198</v>
      </c>
      <c r="U331" s="57">
        <f t="shared" si="57"/>
        <v>81.239823492855066</v>
      </c>
    </row>
    <row r="332" spans="17:21" x14ac:dyDescent="0.2">
      <c r="Q332" s="20" t="str">
        <f t="shared" si="58"/>
        <v/>
      </c>
      <c r="R332" s="52">
        <f t="shared" si="59"/>
        <v>163.5</v>
      </c>
      <c r="S332" s="56">
        <f t="shared" si="55"/>
        <v>1.0497543685608606</v>
      </c>
      <c r="T332" s="56">
        <f t="shared" si="56"/>
        <v>171.88298377270985</v>
      </c>
      <c r="U332" s="57">
        <f t="shared" si="57"/>
        <v>87.335198051616317</v>
      </c>
    </row>
    <row r="333" spans="17:21" x14ac:dyDescent="0.2">
      <c r="Q333" s="20" t="str">
        <f t="shared" si="58"/>
        <v>Apogee</v>
      </c>
      <c r="R333" s="52">
        <f t="shared" si="59"/>
        <v>164</v>
      </c>
      <c r="S333" s="56">
        <f t="shared" si="55"/>
        <v>1.0502900930739361</v>
      </c>
      <c r="T333" s="56">
        <f t="shared" si="56"/>
        <v>178.41548024953227</v>
      </c>
      <c r="U333" s="57">
        <f t="shared" si="57"/>
        <v>93.430572610363015</v>
      </c>
    </row>
    <row r="334" spans="17:21" x14ac:dyDescent="0.2">
      <c r="Q334" s="20" t="str">
        <f t="shared" si="58"/>
        <v/>
      </c>
      <c r="R334" s="52">
        <f t="shared" si="59"/>
        <v>164.5</v>
      </c>
      <c r="S334" s="56">
        <f t="shared" si="55"/>
        <v>1.0499464961936593</v>
      </c>
      <c r="T334" s="56">
        <f t="shared" si="56"/>
        <v>184.94797672634013</v>
      </c>
      <c r="U334" s="57">
        <f t="shared" si="57"/>
        <v>99.525947169109713</v>
      </c>
    </row>
    <row r="335" spans="17:21" x14ac:dyDescent="0.2">
      <c r="Q335" s="20" t="str">
        <f t="shared" si="58"/>
        <v/>
      </c>
      <c r="R335" s="52">
        <f t="shared" si="59"/>
        <v>165</v>
      </c>
      <c r="S335" s="56">
        <f t="shared" si="55"/>
        <v>1.0487395938674873</v>
      </c>
      <c r="T335" s="56">
        <f t="shared" si="56"/>
        <v>191.48047320316255</v>
      </c>
      <c r="U335" s="57">
        <f t="shared" si="57"/>
        <v>105.62132172785641</v>
      </c>
    </row>
    <row r="336" spans="17:21" x14ac:dyDescent="0.2">
      <c r="Q336" s="20" t="str">
        <f t="shared" si="58"/>
        <v/>
      </c>
      <c r="R336" s="52">
        <f t="shared" si="59"/>
        <v>165.5</v>
      </c>
      <c r="S336" s="56">
        <f t="shared" si="55"/>
        <v>1.0467044911989061</v>
      </c>
      <c r="T336" s="56">
        <f t="shared" si="56"/>
        <v>198.01296967997041</v>
      </c>
      <c r="U336" s="57">
        <f t="shared" si="57"/>
        <v>111.71669628661766</v>
      </c>
    </row>
    <row r="337" spans="17:21" x14ac:dyDescent="0.2">
      <c r="Q337" s="20" t="str">
        <f t="shared" si="58"/>
        <v/>
      </c>
      <c r="R337" s="52">
        <f t="shared" si="59"/>
        <v>166</v>
      </c>
      <c r="S337" s="56">
        <f t="shared" si="55"/>
        <v>1.043894105609313</v>
      </c>
      <c r="T337" s="56">
        <f t="shared" si="56"/>
        <v>204.54546615679283</v>
      </c>
      <c r="U337" s="57">
        <f t="shared" si="57"/>
        <v>117.81207084536436</v>
      </c>
    </row>
    <row r="338" spans="17:21" x14ac:dyDescent="0.2">
      <c r="Q338" s="20" t="str">
        <f t="shared" si="58"/>
        <v/>
      </c>
      <c r="R338" s="52">
        <f t="shared" si="59"/>
        <v>166.5</v>
      </c>
      <c r="S338" s="56">
        <f t="shared" si="55"/>
        <v>1.0403773688242941</v>
      </c>
      <c r="T338" s="56">
        <f t="shared" si="56"/>
        <v>211.07796263360069</v>
      </c>
      <c r="U338" s="57">
        <f t="shared" si="57"/>
        <v>123.90744540411106</v>
      </c>
    </row>
    <row r="339" spans="17:21" x14ac:dyDescent="0.2">
      <c r="Q339" s="20" t="str">
        <f t="shared" si="58"/>
        <v/>
      </c>
      <c r="R339" s="52">
        <f t="shared" si="59"/>
        <v>167</v>
      </c>
      <c r="S339" s="56">
        <f t="shared" si="55"/>
        <v>1.0362369785040284</v>
      </c>
      <c r="T339" s="56">
        <f t="shared" si="56"/>
        <v>217.61045911042311</v>
      </c>
      <c r="U339" s="57">
        <f t="shared" si="57"/>
        <v>130.00281996287231</v>
      </c>
    </row>
    <row r="340" spans="17:21" x14ac:dyDescent="0.2">
      <c r="Q340" s="20" t="str">
        <f t="shared" si="58"/>
        <v/>
      </c>
      <c r="R340" s="52">
        <f t="shared" si="59"/>
        <v>167.5</v>
      </c>
      <c r="S340" s="56">
        <f t="shared" si="55"/>
        <v>1.0315667861936435</v>
      </c>
      <c r="T340" s="56">
        <f t="shared" si="56"/>
        <v>224.14295558723097</v>
      </c>
      <c r="U340" s="57">
        <f t="shared" si="57"/>
        <v>136.09819452161901</v>
      </c>
    </row>
    <row r="341" spans="17:21" x14ac:dyDescent="0.2">
      <c r="Q341" s="20" t="str">
        <f t="shared" si="58"/>
        <v/>
      </c>
      <c r="R341" s="52">
        <f t="shared" si="59"/>
        <v>168</v>
      </c>
      <c r="S341" s="56">
        <f t="shared" si="55"/>
        <v>1.0264689205697628</v>
      </c>
      <c r="T341" s="56">
        <f t="shared" si="56"/>
        <v>230.67545206405339</v>
      </c>
      <c r="U341" s="57">
        <f t="shared" si="57"/>
        <v>142.19356908036571</v>
      </c>
    </row>
    <row r="342" spans="17:21" x14ac:dyDescent="0.2">
      <c r="Q342" s="20" t="str">
        <f t="shared" si="58"/>
        <v/>
      </c>
      <c r="R342" s="52">
        <f t="shared" si="59"/>
        <v>168.5</v>
      </c>
      <c r="S342" s="56">
        <f t="shared" si="55"/>
        <v>1.0210507532400124</v>
      </c>
      <c r="T342" s="56">
        <f t="shared" si="56"/>
        <v>237.20794854086125</v>
      </c>
      <c r="U342" s="57">
        <f t="shared" si="57"/>
        <v>148.28894363912696</v>
      </c>
    </row>
    <row r="343" spans="17:21" x14ac:dyDescent="0.2">
      <c r="Q343" s="20" t="str">
        <f t="shared" si="58"/>
        <v/>
      </c>
      <c r="R343" s="52">
        <f t="shared" si="59"/>
        <v>169</v>
      </c>
      <c r="S343" s="56">
        <f t="shared" si="55"/>
        <v>1.0154218183105663</v>
      </c>
      <c r="T343" s="56">
        <f t="shared" si="56"/>
        <v>243.74044501768367</v>
      </c>
      <c r="U343" s="57">
        <f t="shared" si="57"/>
        <v>154.38431819787365</v>
      </c>
    </row>
    <row r="344" spans="17:21" x14ac:dyDescent="0.2">
      <c r="Q344" s="20" t="str">
        <f t="shared" si="58"/>
        <v/>
      </c>
      <c r="R344" s="52">
        <f t="shared" si="59"/>
        <v>169.5</v>
      </c>
      <c r="S344" s="56">
        <f t="shared" si="55"/>
        <v>1.0096907964518933</v>
      </c>
      <c r="T344" s="56">
        <f t="shared" si="56"/>
        <v>250.27294149449153</v>
      </c>
      <c r="U344" s="57">
        <f t="shared" si="57"/>
        <v>160.47969275662035</v>
      </c>
    </row>
    <row r="345" spans="17:21" x14ac:dyDescent="0.2">
      <c r="Q345" s="20" t="str">
        <f t="shared" si="58"/>
        <v/>
      </c>
      <c r="R345" s="52">
        <f t="shared" si="59"/>
        <v>170</v>
      </c>
      <c r="S345" s="56">
        <f t="shared" si="55"/>
        <v>1.0039626693194978</v>
      </c>
      <c r="T345" s="56">
        <f t="shared" si="56"/>
        <v>256.80543797131395</v>
      </c>
      <c r="U345" s="57">
        <f t="shared" si="57"/>
        <v>166.57506731536705</v>
      </c>
    </row>
    <row r="346" spans="17:21" x14ac:dyDescent="0.2">
      <c r="Q346" s="20" t="str">
        <f t="shared" si="58"/>
        <v/>
      </c>
      <c r="R346" s="52">
        <f t="shared" si="59"/>
        <v>170.5</v>
      </c>
      <c r="S346" s="56">
        <f t="shared" si="55"/>
        <v>0.99833614116312619</v>
      </c>
      <c r="T346" s="56">
        <f t="shared" si="56"/>
        <v>263.33793444812181</v>
      </c>
      <c r="U346" s="57">
        <f t="shared" si="57"/>
        <v>172.6704418741283</v>
      </c>
    </row>
    <row r="347" spans="17:21" x14ac:dyDescent="0.2">
      <c r="Q347" s="20" t="str">
        <f t="shared" si="58"/>
        <v/>
      </c>
      <c r="R347" s="52">
        <f t="shared" si="59"/>
        <v>171</v>
      </c>
      <c r="S347" s="56">
        <f t="shared" si="55"/>
        <v>0.99290141168416024</v>
      </c>
      <c r="T347" s="56">
        <f t="shared" si="56"/>
        <v>269.87043092494423</v>
      </c>
      <c r="U347" s="57">
        <f t="shared" si="57"/>
        <v>178.765816432875</v>
      </c>
    </row>
    <row r="348" spans="17:21" x14ac:dyDescent="0.2">
      <c r="Q348" s="20" t="str">
        <f t="shared" si="58"/>
        <v/>
      </c>
      <c r="R348" s="52">
        <f t="shared" si="59"/>
        <v>171.5</v>
      </c>
      <c r="S348" s="56">
        <f t="shared" si="55"/>
        <v>0.98773836823403871</v>
      </c>
      <c r="T348" s="56">
        <f t="shared" si="56"/>
        <v>276.40292740175209</v>
      </c>
      <c r="U348" s="57">
        <f t="shared" si="57"/>
        <v>184.8611909916217</v>
      </c>
    </row>
    <row r="349" spans="17:21" x14ac:dyDescent="0.2">
      <c r="Q349" s="20" t="str">
        <f t="shared" si="58"/>
        <v/>
      </c>
      <c r="R349" s="52">
        <f t="shared" si="59"/>
        <v>172</v>
      </c>
      <c r="S349" s="56">
        <f t="shared" si="55"/>
        <v>0.98291524696350208</v>
      </c>
      <c r="T349" s="56">
        <f t="shared" si="56"/>
        <v>282.93542387857451</v>
      </c>
      <c r="U349" s="57">
        <f t="shared" si="57"/>
        <v>190.95656555038295</v>
      </c>
    </row>
    <row r="350" spans="17:21" x14ac:dyDescent="0.2">
      <c r="Q350" s="20" t="str">
        <f t="shared" si="58"/>
        <v/>
      </c>
      <c r="R350" s="52">
        <f t="shared" si="59"/>
        <v>172.5</v>
      </c>
      <c r="S350" s="56">
        <f t="shared" si="55"/>
        <v>0.97848779231816141</v>
      </c>
      <c r="T350" s="56">
        <f t="shared" si="56"/>
        <v>289.46792035538238</v>
      </c>
      <c r="U350" s="57">
        <f t="shared" si="57"/>
        <v>197.05194010912965</v>
      </c>
    </row>
    <row r="351" spans="17:21" x14ac:dyDescent="0.2">
      <c r="Q351" s="20" t="str">
        <f t="shared" si="58"/>
        <v/>
      </c>
      <c r="R351" s="52">
        <f t="shared" si="59"/>
        <v>173</v>
      </c>
      <c r="S351" s="56">
        <f t="shared" si="55"/>
        <v>0.97449892317411624</v>
      </c>
      <c r="T351" s="56">
        <f t="shared" si="56"/>
        <v>296.00041683220479</v>
      </c>
      <c r="U351" s="57">
        <f t="shared" si="57"/>
        <v>203.14731466787634</v>
      </c>
    </row>
    <row r="352" spans="17:21" x14ac:dyDescent="0.2">
      <c r="Q352" s="20" t="str">
        <f t="shared" si="58"/>
        <v/>
      </c>
      <c r="R352" s="52">
        <f t="shared" si="59"/>
        <v>173.5</v>
      </c>
      <c r="S352" s="56">
        <f t="shared" si="55"/>
        <v>0.9709788928026104</v>
      </c>
      <c r="T352" s="56">
        <f t="shared" si="56"/>
        <v>302.53291330901266</v>
      </c>
      <c r="U352" s="57">
        <f t="shared" si="57"/>
        <v>209.24268922663759</v>
      </c>
    </row>
    <row r="353" spans="17:21" x14ac:dyDescent="0.2">
      <c r="Q353" s="20" t="str">
        <f t="shared" si="58"/>
        <v/>
      </c>
      <c r="R353" s="52">
        <f t="shared" si="59"/>
        <v>174</v>
      </c>
      <c r="S353" s="56">
        <f t="shared" si="55"/>
        <v>0.96794590961883642</v>
      </c>
      <c r="T353" s="56">
        <f t="shared" si="56"/>
        <v>309.06540978583507</v>
      </c>
      <c r="U353" s="57">
        <f t="shared" si="57"/>
        <v>215.33806378538429</v>
      </c>
    </row>
    <row r="354" spans="17:21" x14ac:dyDescent="0.2">
      <c r="Q354" s="20" t="str">
        <f t="shared" si="58"/>
        <v/>
      </c>
      <c r="R354" s="52">
        <f t="shared" si="59"/>
        <v>174.5</v>
      </c>
      <c r="S354" s="56">
        <f t="shared" si="55"/>
        <v>0.96540716714866881</v>
      </c>
      <c r="T354" s="56">
        <f t="shared" si="56"/>
        <v>315.59790626264294</v>
      </c>
      <c r="U354" s="57">
        <f t="shared" si="57"/>
        <v>221.43343834413099</v>
      </c>
    </row>
    <row r="355" spans="17:21" x14ac:dyDescent="0.2">
      <c r="Q355" s="20" t="str">
        <f t="shared" si="58"/>
        <v/>
      </c>
      <c r="R355" s="52">
        <f t="shared" si="59"/>
        <v>175</v>
      </c>
      <c r="S355" s="56">
        <f t="shared" si="55"/>
        <v>0.96336021559856222</v>
      </c>
      <c r="T355" s="56">
        <f t="shared" si="56"/>
        <v>322.13040273946535</v>
      </c>
      <c r="U355" s="57">
        <f t="shared" si="57"/>
        <v>227.52881290287769</v>
      </c>
    </row>
    <row r="356" spans="17:21" x14ac:dyDescent="0.2">
      <c r="Q356" s="20" t="str">
        <f t="shared" si="58"/>
        <v/>
      </c>
      <c r="R356" s="52">
        <f t="shared" si="59"/>
        <v>175.5</v>
      </c>
      <c r="S356" s="56">
        <f t="shared" si="55"/>
        <v>0.961794594502141</v>
      </c>
      <c r="T356" s="56">
        <f t="shared" si="56"/>
        <v>328.66289921627322</v>
      </c>
      <c r="U356" s="57">
        <f t="shared" si="57"/>
        <v>233.62418746163894</v>
      </c>
    </row>
    <row r="357" spans="17:21" x14ac:dyDescent="0.2">
      <c r="Q357" s="20" t="str">
        <f t="shared" si="58"/>
        <v/>
      </c>
      <c r="R357" s="52">
        <f t="shared" si="59"/>
        <v>176</v>
      </c>
      <c r="S357" s="56">
        <f t="shared" si="55"/>
        <v>0.9606936366646045</v>
      </c>
      <c r="T357" s="56">
        <f t="shared" si="56"/>
        <v>335.19539569309563</v>
      </c>
      <c r="U357" s="57">
        <f t="shared" si="57"/>
        <v>239.71956202038564</v>
      </c>
    </row>
    <row r="358" spans="17:21" x14ac:dyDescent="0.2">
      <c r="Q358" s="20" t="str">
        <f t="shared" si="58"/>
        <v/>
      </c>
      <c r="R358" s="52">
        <f t="shared" si="59"/>
        <v>176.5</v>
      </c>
      <c r="S358" s="56">
        <f t="shared" si="55"/>
        <v>0.96003634841030516</v>
      </c>
      <c r="T358" s="56">
        <f t="shared" si="56"/>
        <v>341.7278921699035</v>
      </c>
      <c r="U358" s="57">
        <f t="shared" si="57"/>
        <v>245.81493657913234</v>
      </c>
    </row>
    <row r="359" spans="17:21" x14ac:dyDescent="0.2">
      <c r="Q359" s="20" t="str">
        <f t="shared" si="58"/>
        <v>Perigee</v>
      </c>
      <c r="R359" s="52">
        <f t="shared" si="59"/>
        <v>177</v>
      </c>
      <c r="S359" s="56">
        <f t="shared" si="55"/>
        <v>0.95979927015891364</v>
      </c>
      <c r="T359" s="56">
        <f t="shared" si="56"/>
        <v>348.26038864671136</v>
      </c>
      <c r="U359" s="57">
        <f t="shared" si="57"/>
        <v>251.91031113789359</v>
      </c>
    </row>
    <row r="360" spans="17:21" x14ac:dyDescent="0.2">
      <c r="Q360" s="20" t="str">
        <f t="shared" si="58"/>
        <v/>
      </c>
      <c r="R360" s="52">
        <f t="shared" si="59"/>
        <v>177.5</v>
      </c>
      <c r="S360" s="56">
        <f t="shared" si="55"/>
        <v>0.95995822463975045</v>
      </c>
      <c r="T360" s="56">
        <f t="shared" si="56"/>
        <v>354.79288512353378</v>
      </c>
      <c r="U360" s="57">
        <f t="shared" si="57"/>
        <v>258.00568569664028</v>
      </c>
    </row>
    <row r="361" spans="17:21" x14ac:dyDescent="0.2">
      <c r="Q361" s="20" t="str">
        <f t="shared" si="58"/>
        <v/>
      </c>
      <c r="R361" s="52">
        <f t="shared" si="59"/>
        <v>178</v>
      </c>
      <c r="S361" s="56">
        <f t="shared" si="55"/>
        <v>0.96048986744356135</v>
      </c>
      <c r="T361" s="56">
        <f t="shared" si="56"/>
        <v>1.3253816003416432</v>
      </c>
      <c r="U361" s="57">
        <f t="shared" si="57"/>
        <v>264.10106025538698</v>
      </c>
    </row>
    <row r="362" spans="17:21" x14ac:dyDescent="0.2">
      <c r="Q362" s="20" t="str">
        <f t="shared" si="58"/>
        <v/>
      </c>
      <c r="R362" s="52">
        <f t="shared" si="59"/>
        <v>178.5</v>
      </c>
      <c r="S362" s="56">
        <f t="shared" si="55"/>
        <v>0.96137296577816345</v>
      </c>
      <c r="T362" s="56">
        <f t="shared" si="56"/>
        <v>7.8578780771640595</v>
      </c>
      <c r="U362" s="57">
        <f t="shared" si="57"/>
        <v>270.19643481413368</v>
      </c>
    </row>
    <row r="363" spans="17:21" x14ac:dyDescent="0.2">
      <c r="Q363" s="20" t="str">
        <f t="shared" si="58"/>
        <v/>
      </c>
      <c r="R363" s="52">
        <f t="shared" si="59"/>
        <v>179</v>
      </c>
      <c r="S363" s="56">
        <f t="shared" si="55"/>
        <v>0.96258934574756605</v>
      </c>
      <c r="T363" s="56">
        <f t="shared" si="56"/>
        <v>14.390374553971924</v>
      </c>
      <c r="U363" s="57">
        <f t="shared" si="57"/>
        <v>276.29180937289493</v>
      </c>
    </row>
    <row r="364" spans="17:21" x14ac:dyDescent="0.2">
      <c r="Q364" s="20" t="str">
        <f t="shared" si="58"/>
        <v/>
      </c>
      <c r="R364" s="52">
        <f t="shared" si="59"/>
        <v>179.5</v>
      </c>
      <c r="S364" s="56">
        <f t="shared" si="55"/>
        <v>0.96412446558036402</v>
      </c>
      <c r="T364" s="56">
        <f t="shared" si="56"/>
        <v>20.92287103079434</v>
      </c>
      <c r="U364" s="57">
        <f t="shared" si="57"/>
        <v>282.38718393164163</v>
      </c>
    </row>
    <row r="365" spans="17:21" x14ac:dyDescent="0.2">
      <c r="Q365" s="20" t="str">
        <f t="shared" si="58"/>
        <v/>
      </c>
      <c r="R365" s="52">
        <f t="shared" si="59"/>
        <v>180</v>
      </c>
      <c r="S365" s="56">
        <f t="shared" si="55"/>
        <v>0.96596759124479969</v>
      </c>
      <c r="T365" s="56">
        <f t="shared" si="56"/>
        <v>27.455367507602205</v>
      </c>
      <c r="U365" s="57">
        <f t="shared" si="57"/>
        <v>288.48255849038833</v>
      </c>
    </row>
    <row r="366" spans="17:21" x14ac:dyDescent="0.2">
      <c r="Q366" s="20" t="str">
        <f t="shared" si="58"/>
        <v/>
      </c>
      <c r="R366" s="52">
        <f t="shared" si="59"/>
        <v>180.5</v>
      </c>
      <c r="S366" s="56">
        <f t="shared" si="55"/>
        <v>0.96811157097162859</v>
      </c>
      <c r="T366" s="56">
        <f t="shared" si="56"/>
        <v>33.987863984424621</v>
      </c>
      <c r="U366" s="57">
        <f t="shared" si="57"/>
        <v>294.57793304914958</v>
      </c>
    </row>
    <row r="367" spans="17:21" x14ac:dyDescent="0.2">
      <c r="Q367" s="20" t="str">
        <f t="shared" si="58"/>
        <v/>
      </c>
      <c r="R367" s="52">
        <f t="shared" si="59"/>
        <v>181</v>
      </c>
      <c r="S367" s="56">
        <f t="shared" si="55"/>
        <v>0.97055222547784281</v>
      </c>
      <c r="T367" s="56">
        <f t="shared" si="56"/>
        <v>40.520360461232485</v>
      </c>
      <c r="U367" s="57">
        <f t="shared" si="57"/>
        <v>300.67330760789628</v>
      </c>
    </row>
    <row r="368" spans="17:21" x14ac:dyDescent="0.2">
      <c r="Q368" s="20" t="str">
        <f t="shared" si="58"/>
        <v/>
      </c>
      <c r="R368" s="52">
        <f t="shared" si="59"/>
        <v>181.5</v>
      </c>
      <c r="S368" s="56">
        <f t="shared" si="55"/>
        <v>0.97328739024819011</v>
      </c>
      <c r="T368" s="56">
        <f t="shared" si="56"/>
        <v>47.052856938054902</v>
      </c>
      <c r="U368" s="57">
        <f t="shared" si="57"/>
        <v>306.76868216664298</v>
      </c>
    </row>
    <row r="369" spans="17:21" x14ac:dyDescent="0.2">
      <c r="Q369" s="20" t="str">
        <f t="shared" si="58"/>
        <v/>
      </c>
      <c r="R369" s="52">
        <f t="shared" si="59"/>
        <v>182</v>
      </c>
      <c r="S369" s="56">
        <f t="shared" si="55"/>
        <v>0.97631566421342542</v>
      </c>
      <c r="T369" s="56">
        <f t="shared" si="56"/>
        <v>53.585353414862766</v>
      </c>
      <c r="U369" s="57">
        <f t="shared" si="57"/>
        <v>312.86405672540423</v>
      </c>
    </row>
    <row r="370" spans="17:21" x14ac:dyDescent="0.2">
      <c r="Q370" s="20" t="str">
        <f t="shared" si="58"/>
        <v/>
      </c>
      <c r="R370" s="52">
        <f t="shared" si="59"/>
        <v>182.5</v>
      </c>
      <c r="S370" s="56">
        <f t="shared" si="55"/>
        <v>0.97963493475462871</v>
      </c>
      <c r="T370" s="56">
        <f t="shared" si="56"/>
        <v>60.117849891685182</v>
      </c>
      <c r="U370" s="57">
        <f t="shared" si="57"/>
        <v>318.95943128415092</v>
      </c>
    </row>
    <row r="371" spans="17:21" x14ac:dyDescent="0.2">
      <c r="Q371" s="20" t="str">
        <f t="shared" si="58"/>
        <v/>
      </c>
      <c r="R371" s="52">
        <f t="shared" si="59"/>
        <v>183</v>
      </c>
      <c r="S371" s="56">
        <f t="shared" si="55"/>
        <v>0.98324076144500361</v>
      </c>
      <c r="T371" s="56">
        <f t="shared" si="56"/>
        <v>66.650346368493047</v>
      </c>
      <c r="U371" s="57">
        <f t="shared" si="57"/>
        <v>325.05480584289762</v>
      </c>
    </row>
    <row r="372" spans="17:21" x14ac:dyDescent="0.2">
      <c r="Q372" s="20" t="str">
        <f t="shared" si="58"/>
        <v/>
      </c>
      <c r="R372" s="52">
        <f t="shared" si="59"/>
        <v>183.5</v>
      </c>
      <c r="S372" s="56">
        <f t="shared" si="55"/>
        <v>0.98712470973048938</v>
      </c>
      <c r="T372" s="56">
        <f t="shared" si="56"/>
        <v>73.182842845315463</v>
      </c>
      <c r="U372" s="57">
        <f t="shared" si="57"/>
        <v>331.15018040164432</v>
      </c>
    </row>
    <row r="373" spans="17:21" x14ac:dyDescent="0.2">
      <c r="Q373" s="20" t="str">
        <f t="shared" si="58"/>
        <v/>
      </c>
      <c r="R373" s="52">
        <f t="shared" si="59"/>
        <v>184</v>
      </c>
      <c r="S373" s="56">
        <f t="shared" si="55"/>
        <v>0.99127273041209152</v>
      </c>
      <c r="T373" s="56">
        <f t="shared" si="56"/>
        <v>79.715339322123327</v>
      </c>
      <c r="U373" s="57">
        <f t="shared" si="57"/>
        <v>337.24555496040557</v>
      </c>
    </row>
    <row r="374" spans="17:21" x14ac:dyDescent="0.2">
      <c r="Q374" s="20" t="str">
        <f t="shared" si="58"/>
        <v/>
      </c>
      <c r="R374" s="52">
        <f t="shared" si="59"/>
        <v>184.5</v>
      </c>
      <c r="S374" s="56">
        <f t="shared" si="55"/>
        <v>0.99566368107212611</v>
      </c>
      <c r="T374" s="56">
        <f t="shared" si="56"/>
        <v>86.247835798945744</v>
      </c>
      <c r="U374" s="57">
        <f t="shared" si="57"/>
        <v>343.34092951915227</v>
      </c>
    </row>
    <row r="375" spans="17:21" x14ac:dyDescent="0.2">
      <c r="Q375" s="20" t="str">
        <f t="shared" si="58"/>
        <v/>
      </c>
      <c r="R375" s="52">
        <f t="shared" si="59"/>
        <v>185</v>
      </c>
      <c r="S375" s="56">
        <f t="shared" si="55"/>
        <v>1.0002680814086975</v>
      </c>
      <c r="T375" s="56">
        <f t="shared" si="56"/>
        <v>92.780332275753608</v>
      </c>
      <c r="U375" s="57">
        <f t="shared" si="57"/>
        <v>349.43630407789897</v>
      </c>
    </row>
    <row r="376" spans="17:21" x14ac:dyDescent="0.2">
      <c r="Q376" s="20" t="str">
        <f t="shared" si="58"/>
        <v/>
      </c>
      <c r="R376" s="52">
        <f t="shared" si="59"/>
        <v>185.5</v>
      </c>
      <c r="S376" s="56">
        <f t="shared" si="55"/>
        <v>1.00504718593454</v>
      </c>
      <c r="T376" s="56">
        <f t="shared" si="56"/>
        <v>99.312828752576024</v>
      </c>
      <c r="U376" s="57">
        <f t="shared" si="57"/>
        <v>355.53167863666022</v>
      </c>
    </row>
    <row r="377" spans="17:21" x14ac:dyDescent="0.2">
      <c r="Q377" s="20" t="str">
        <f t="shared" si="58"/>
        <v/>
      </c>
      <c r="R377" s="52">
        <f t="shared" si="59"/>
        <v>186</v>
      </c>
      <c r="S377" s="56">
        <f t="shared" si="55"/>
        <v>1.0099524449654214</v>
      </c>
      <c r="T377" s="56">
        <f t="shared" si="56"/>
        <v>105.84532522938389</v>
      </c>
      <c r="U377" s="57">
        <f t="shared" si="57"/>
        <v>1.6270531954069156</v>
      </c>
    </row>
    <row r="378" spans="17:21" x14ac:dyDescent="0.2">
      <c r="Q378" s="20" t="str">
        <f t="shared" si="58"/>
        <v/>
      </c>
      <c r="R378" s="52">
        <f t="shared" si="59"/>
        <v>186.5</v>
      </c>
      <c r="S378" s="56">
        <f t="shared" si="55"/>
        <v>1.0149254087658968</v>
      </c>
      <c r="T378" s="56">
        <f t="shared" si="56"/>
        <v>112.3778217062063</v>
      </c>
      <c r="U378" s="57">
        <f t="shared" si="57"/>
        <v>7.7224277541536139</v>
      </c>
    </row>
    <row r="379" spans="17:21" x14ac:dyDescent="0.2">
      <c r="Q379" s="20" t="str">
        <f t="shared" si="58"/>
        <v/>
      </c>
      <c r="R379" s="52">
        <f t="shared" si="59"/>
        <v>187</v>
      </c>
      <c r="S379" s="56">
        <f t="shared" si="55"/>
        <v>1.0198981107843279</v>
      </c>
      <c r="T379" s="56">
        <f t="shared" si="56"/>
        <v>118.91031818301417</v>
      </c>
      <c r="U379" s="57">
        <f t="shared" si="57"/>
        <v>13.817802312900312</v>
      </c>
    </row>
    <row r="380" spans="17:21" x14ac:dyDescent="0.2">
      <c r="Q380" s="20" t="str">
        <f t="shared" si="58"/>
        <v/>
      </c>
      <c r="R380" s="52">
        <f t="shared" si="59"/>
        <v>187.5</v>
      </c>
      <c r="S380" s="56">
        <f t="shared" si="55"/>
        <v>1.024793944885307</v>
      </c>
      <c r="T380" s="56">
        <f t="shared" si="56"/>
        <v>125.44281465983659</v>
      </c>
      <c r="U380" s="57">
        <f t="shared" si="57"/>
        <v>19.913176871661562</v>
      </c>
    </row>
    <row r="381" spans="17:21" x14ac:dyDescent="0.2">
      <c r="Q381" s="20" t="str">
        <f t="shared" si="58"/>
        <v/>
      </c>
      <c r="R381" s="52">
        <f t="shared" si="59"/>
        <v>188</v>
      </c>
      <c r="S381" s="56">
        <f t="shared" si="55"/>
        <v>1.0295290292626094</v>
      </c>
      <c r="T381" s="56">
        <f t="shared" si="56"/>
        <v>131.97531113664445</v>
      </c>
      <c r="U381" s="57">
        <f t="shared" si="57"/>
        <v>26.008551430408261</v>
      </c>
    </row>
    <row r="382" spans="17:21" x14ac:dyDescent="0.2">
      <c r="Q382" s="20" t="str">
        <f t="shared" si="58"/>
        <v/>
      </c>
      <c r="R382" s="52">
        <f t="shared" si="59"/>
        <v>188.5</v>
      </c>
      <c r="S382" s="56">
        <f t="shared" si="55"/>
        <v>1.0340140272490019</v>
      </c>
      <c r="T382" s="56">
        <f t="shared" si="56"/>
        <v>138.50780761346687</v>
      </c>
      <c r="U382" s="57">
        <f t="shared" si="57"/>
        <v>32.103925989154959</v>
      </c>
    </row>
    <row r="383" spans="17:21" x14ac:dyDescent="0.2">
      <c r="Q383" s="20" t="str">
        <f t="shared" si="58"/>
        <v/>
      </c>
      <c r="R383" s="52">
        <f t="shared" si="59"/>
        <v>189</v>
      </c>
      <c r="S383" s="56">
        <f t="shared" si="55"/>
        <v>1.0381563735094932</v>
      </c>
      <c r="T383" s="56">
        <f t="shared" si="56"/>
        <v>145.04030409027473</v>
      </c>
      <c r="U383" s="57">
        <f t="shared" si="57"/>
        <v>38.199300547916209</v>
      </c>
    </row>
    <row r="384" spans="17:21" x14ac:dyDescent="0.2">
      <c r="Q384" s="20" t="str">
        <f t="shared" si="58"/>
        <v/>
      </c>
      <c r="R384" s="52">
        <f t="shared" si="59"/>
        <v>189.5</v>
      </c>
      <c r="S384" s="56">
        <f t="shared" si="55"/>
        <v>1.0418628340813292</v>
      </c>
      <c r="T384" s="56">
        <f t="shared" si="56"/>
        <v>151.57280056709715</v>
      </c>
      <c r="U384" s="57">
        <f t="shared" si="57"/>
        <v>44.294675106662908</v>
      </c>
    </row>
    <row r="385" spans="2:21" x14ac:dyDescent="0.2">
      <c r="Q385" s="20" t="str">
        <f t="shared" si="58"/>
        <v/>
      </c>
      <c r="R385" s="52">
        <f t="shared" si="59"/>
        <v>190</v>
      </c>
      <c r="S385" s="56">
        <f t="shared" si="55"/>
        <v>1.0450423113125744</v>
      </c>
      <c r="T385" s="56">
        <f t="shared" si="56"/>
        <v>158.10529704390501</v>
      </c>
      <c r="U385" s="57">
        <f t="shared" si="57"/>
        <v>50.390049665409606</v>
      </c>
    </row>
    <row r="386" spans="2:21" x14ac:dyDescent="0.2">
      <c r="Q386" s="20" t="str">
        <f t="shared" si="58"/>
        <v/>
      </c>
      <c r="R386" s="52">
        <f t="shared" si="59"/>
        <v>190.5</v>
      </c>
      <c r="S386" s="56">
        <f t="shared" si="55"/>
        <v>1.0476087907647273</v>
      </c>
      <c r="T386" s="56">
        <f t="shared" si="56"/>
        <v>164.63779352072743</v>
      </c>
      <c r="U386" s="57">
        <f t="shared" si="57"/>
        <v>56.485424224170856</v>
      </c>
    </row>
    <row r="387" spans="2:21" x14ac:dyDescent="0.2">
      <c r="Q387" s="20" t="str">
        <f t="shared" si="58"/>
        <v/>
      </c>
      <c r="R387" s="52">
        <f t="shared" si="59"/>
        <v>191</v>
      </c>
      <c r="S387" s="56">
        <f t="shared" si="55"/>
        <v>1.0494843172565622</v>
      </c>
      <c r="T387" s="56">
        <f t="shared" si="56"/>
        <v>171.17028999753529</v>
      </c>
      <c r="U387" s="57">
        <f t="shared" si="57"/>
        <v>62.580798782917554</v>
      </c>
    </row>
    <row r="388" spans="2:21" x14ac:dyDescent="0.2">
      <c r="Q388" s="20" t="str">
        <f t="shared" si="58"/>
        <v/>
      </c>
      <c r="R388" s="52">
        <f t="shared" si="59"/>
        <v>191.5</v>
      </c>
      <c r="S388" s="56">
        <f t="shared" si="55"/>
        <v>1.0506018819485059</v>
      </c>
      <c r="T388" s="56">
        <f t="shared" si="56"/>
        <v>177.70278647435771</v>
      </c>
      <c r="U388" s="57">
        <f t="shared" si="57"/>
        <v>68.676173341664253</v>
      </c>
    </row>
    <row r="389" spans="2:21" x14ac:dyDescent="0.2">
      <c r="Q389" s="20" t="str">
        <f t="shared" si="58"/>
        <v>Apogee</v>
      </c>
      <c r="R389" s="52">
        <f t="shared" si="59"/>
        <v>192</v>
      </c>
      <c r="S389" s="56">
        <f t="shared" ref="S389:S452" si="60">(385000.5584-20905.355*COS($U$3*T389)-3699.1109*COS($U$3*(2*U389-T389))-2955.9676*COS($U$3*2*U389)-569.9251*COS($U$3*2*T389)+246.1585*COS($U$3*(2*U389-2*T389)))/385000.5584</f>
        <v>1.0509081020163902</v>
      </c>
      <c r="T389" s="56">
        <f t="shared" ref="T389:T452" si="61">MOD(134.96341138+13.06499295363*($C$17+R389),360)</f>
        <v>184.23528295116557</v>
      </c>
      <c r="U389" s="57">
        <f t="shared" ref="U389:U452" si="62">MOD(297.8502042+12.190749117502*($C$17+R389),360)</f>
        <v>74.771547900410951</v>
      </c>
    </row>
    <row r="390" spans="2:21" x14ac:dyDescent="0.2">
      <c r="Q390" s="20" t="str">
        <f t="shared" ref="Q390:Q453" si="63">IF(AND(S390&lt;S389,S390&lt;S391),"Perigee",IF(AND(S390&gt;S389,S390&gt;S391),"Apogee",""))</f>
        <v/>
      </c>
      <c r="R390" s="52">
        <f t="shared" si="59"/>
        <v>192.5</v>
      </c>
      <c r="S390" s="56">
        <f t="shared" si="60"/>
        <v>1.0503655791532915</v>
      </c>
      <c r="T390" s="56">
        <f t="shared" si="61"/>
        <v>190.76777942798799</v>
      </c>
      <c r="U390" s="57">
        <f t="shared" si="62"/>
        <v>80.866922459172201</v>
      </c>
    </row>
    <row r="391" spans="2:21" x14ac:dyDescent="0.2">
      <c r="Q391" s="20" t="str">
        <f t="shared" si="63"/>
        <v/>
      </c>
      <c r="R391" s="52">
        <f t="shared" ref="R391:R454" si="64">R390+0.5</f>
        <v>193</v>
      </c>
      <c r="S391" s="56">
        <f t="shared" si="60"/>
        <v>1.0489548327625984</v>
      </c>
      <c r="T391" s="56">
        <f t="shared" si="61"/>
        <v>197.30027590479585</v>
      </c>
      <c r="U391" s="57">
        <f t="shared" si="62"/>
        <v>86.9622970179189</v>
      </c>
    </row>
    <row r="392" spans="2:21" x14ac:dyDescent="0.2">
      <c r="Q392" s="20" t="str">
        <f t="shared" si="63"/>
        <v/>
      </c>
      <c r="R392" s="52">
        <f t="shared" si="64"/>
        <v>193.5</v>
      </c>
      <c r="S392" s="56">
        <f t="shared" si="60"/>
        <v>1.0466757179456248</v>
      </c>
      <c r="T392" s="56">
        <f t="shared" si="61"/>
        <v>203.83277238161827</v>
      </c>
      <c r="U392" s="57">
        <f t="shared" si="62"/>
        <v>93.057671576665598</v>
      </c>
    </row>
    <row r="393" spans="2:21" x14ac:dyDescent="0.2">
      <c r="B393" s="23">
        <f>R369+1</f>
        <v>183</v>
      </c>
      <c r="Q393" s="20" t="str">
        <f t="shared" si="63"/>
        <v/>
      </c>
      <c r="R393" s="52">
        <f t="shared" si="64"/>
        <v>194</v>
      </c>
      <c r="S393" s="56">
        <f t="shared" si="60"/>
        <v>1.0435482567183185</v>
      </c>
      <c r="T393" s="56">
        <f t="shared" si="61"/>
        <v>210.36526885842613</v>
      </c>
      <c r="U393" s="57">
        <f t="shared" si="62"/>
        <v>99.153046135426848</v>
      </c>
    </row>
    <row r="394" spans="2:21" x14ac:dyDescent="0.2">
      <c r="Q394" s="20" t="str">
        <f t="shared" si="63"/>
        <v/>
      </c>
      <c r="R394" s="52">
        <f t="shared" si="64"/>
        <v>194.5</v>
      </c>
      <c r="S394" s="56">
        <f t="shared" si="60"/>
        <v>1.0396128326042562</v>
      </c>
      <c r="T394" s="56">
        <f t="shared" si="61"/>
        <v>216.89776533524855</v>
      </c>
      <c r="U394" s="57">
        <f t="shared" si="62"/>
        <v>105.24842069417355</v>
      </c>
    </row>
    <row r="395" spans="2:21" x14ac:dyDescent="0.2">
      <c r="Q395" s="20" t="str">
        <f t="shared" si="63"/>
        <v/>
      </c>
      <c r="R395" s="52">
        <f t="shared" si="64"/>
        <v>195</v>
      </c>
      <c r="S395" s="56">
        <f t="shared" si="60"/>
        <v>1.0349297229782342</v>
      </c>
      <c r="T395" s="56">
        <f t="shared" si="61"/>
        <v>223.43026181205641</v>
      </c>
      <c r="U395" s="57">
        <f t="shared" si="62"/>
        <v>111.34379525292024</v>
      </c>
    </row>
    <row r="396" spans="2:21" x14ac:dyDescent="0.2">
      <c r="Q396" s="20" t="str">
        <f t="shared" si="63"/>
        <v/>
      </c>
      <c r="R396" s="52">
        <f t="shared" si="64"/>
        <v>195.5</v>
      </c>
      <c r="S396" s="56">
        <f t="shared" si="60"/>
        <v>1.0295779692861653</v>
      </c>
      <c r="T396" s="56">
        <f t="shared" si="61"/>
        <v>229.96275828887883</v>
      </c>
      <c r="U396" s="57">
        <f t="shared" si="62"/>
        <v>117.4391698116815</v>
      </c>
    </row>
    <row r="397" spans="2:21" x14ac:dyDescent="0.2">
      <c r="Q397" s="20" t="str">
        <f t="shared" si="63"/>
        <v/>
      </c>
      <c r="R397" s="52">
        <f t="shared" si="64"/>
        <v>196</v>
      </c>
      <c r="S397" s="56">
        <f t="shared" si="60"/>
        <v>1.023653611472201</v>
      </c>
      <c r="T397" s="56">
        <f t="shared" si="61"/>
        <v>236.4952547656867</v>
      </c>
      <c r="U397" s="57">
        <f t="shared" si="62"/>
        <v>123.53454437042819</v>
      </c>
    </row>
    <row r="398" spans="2:21" x14ac:dyDescent="0.2">
      <c r="Q398" s="20" t="str">
        <f t="shared" si="63"/>
        <v/>
      </c>
      <c r="R398" s="52">
        <f t="shared" si="64"/>
        <v>196.5</v>
      </c>
      <c r="S398" s="56">
        <f t="shared" si="60"/>
        <v>1.0172673384945015</v>
      </c>
      <c r="T398" s="56">
        <f t="shared" si="61"/>
        <v>243.02775124250911</v>
      </c>
      <c r="U398" s="57">
        <f t="shared" si="62"/>
        <v>129.62991892917489</v>
      </c>
    </row>
    <row r="399" spans="2:21" x14ac:dyDescent="0.2">
      <c r="Q399" s="20" t="str">
        <f t="shared" si="63"/>
        <v/>
      </c>
      <c r="R399" s="52">
        <f t="shared" si="64"/>
        <v>197</v>
      </c>
      <c r="S399" s="56">
        <f t="shared" si="60"/>
        <v>1.0105416306126784</v>
      </c>
      <c r="T399" s="56">
        <f t="shared" si="61"/>
        <v>249.56024771931698</v>
      </c>
      <c r="U399" s="57">
        <f t="shared" si="62"/>
        <v>135.72529348792159</v>
      </c>
    </row>
    <row r="400" spans="2:21" x14ac:dyDescent="0.2">
      <c r="Q400" s="20" t="str">
        <f t="shared" si="63"/>
        <v/>
      </c>
      <c r="R400" s="52">
        <f t="shared" si="64"/>
        <v>197.5</v>
      </c>
      <c r="S400" s="56">
        <f t="shared" si="60"/>
        <v>1.0036074901436902</v>
      </c>
      <c r="T400" s="56">
        <f t="shared" si="61"/>
        <v>256.09274419613939</v>
      </c>
      <c r="U400" s="57">
        <f t="shared" si="62"/>
        <v>141.82066804668284</v>
      </c>
    </row>
    <row r="401" spans="17:21" x14ac:dyDescent="0.2">
      <c r="Q401" s="20" t="str">
        <f t="shared" si="63"/>
        <v/>
      </c>
      <c r="R401" s="52">
        <f t="shared" si="64"/>
        <v>198</v>
      </c>
      <c r="S401" s="56">
        <f t="shared" si="60"/>
        <v>0.99660087468048753</v>
      </c>
      <c r="T401" s="56">
        <f t="shared" si="61"/>
        <v>262.62524067294726</v>
      </c>
      <c r="U401" s="57">
        <f t="shared" si="62"/>
        <v>147.91604260542954</v>
      </c>
    </row>
    <row r="402" spans="17:21" x14ac:dyDescent="0.2">
      <c r="Q402" s="20" t="str">
        <f t="shared" si="63"/>
        <v/>
      </c>
      <c r="R402" s="52">
        <f t="shared" si="64"/>
        <v>198.5</v>
      </c>
      <c r="S402" s="56">
        <f t="shared" si="60"/>
        <v>0.9896589595625549</v>
      </c>
      <c r="T402" s="56">
        <f t="shared" si="61"/>
        <v>269.15773714976967</v>
      </c>
      <c r="U402" s="57">
        <f t="shared" si="62"/>
        <v>154.01141716417624</v>
      </c>
    </row>
    <row r="403" spans="17:21" x14ac:dyDescent="0.2">
      <c r="Q403" s="20" t="str">
        <f t="shared" si="63"/>
        <v/>
      </c>
      <c r="R403" s="52">
        <f t="shared" si="64"/>
        <v>199</v>
      </c>
      <c r="S403" s="56">
        <f t="shared" si="60"/>
        <v>0.98291636408360272</v>
      </c>
      <c r="T403" s="56">
        <f t="shared" si="61"/>
        <v>275.69023362657754</v>
      </c>
      <c r="U403" s="57">
        <f t="shared" si="62"/>
        <v>160.10679172293749</v>
      </c>
    </row>
    <row r="404" spans="17:21" x14ac:dyDescent="0.2">
      <c r="Q404" s="20" t="str">
        <f t="shared" si="63"/>
        <v/>
      </c>
      <c r="R404" s="52">
        <f t="shared" si="64"/>
        <v>199.5</v>
      </c>
      <c r="S404" s="56">
        <f t="shared" si="60"/>
        <v>0.97650147812930799</v>
      </c>
      <c r="T404" s="56">
        <f t="shared" si="61"/>
        <v>282.22273010339995</v>
      </c>
      <c r="U404" s="57">
        <f t="shared" si="62"/>
        <v>166.20216628168419</v>
      </c>
    </row>
    <row r="405" spans="17:21" x14ac:dyDescent="0.2">
      <c r="Q405" s="20" t="str">
        <f t="shared" si="63"/>
        <v/>
      </c>
      <c r="R405" s="52">
        <f t="shared" si="64"/>
        <v>200</v>
      </c>
      <c r="S405" s="56">
        <f t="shared" si="60"/>
        <v>0.97053302250773088</v>
      </c>
      <c r="T405" s="56">
        <f t="shared" si="61"/>
        <v>288.75522658020782</v>
      </c>
      <c r="U405" s="57">
        <f t="shared" si="62"/>
        <v>172.29754084043088</v>
      </c>
    </row>
    <row r="406" spans="17:21" x14ac:dyDescent="0.2">
      <c r="Q406" s="20" t="str">
        <f t="shared" si="63"/>
        <v/>
      </c>
      <c r="R406" s="52">
        <f t="shared" si="64"/>
        <v>200.5</v>
      </c>
      <c r="S406" s="56">
        <f t="shared" si="60"/>
        <v>0.96511696725299678</v>
      </c>
      <c r="T406" s="56">
        <f t="shared" si="61"/>
        <v>295.28772305703023</v>
      </c>
      <c r="U406" s="57">
        <f t="shared" si="62"/>
        <v>178.39291539917758</v>
      </c>
    </row>
    <row r="407" spans="17:21" x14ac:dyDescent="0.2">
      <c r="Q407" s="20" t="str">
        <f t="shared" si="63"/>
        <v/>
      </c>
      <c r="R407" s="52">
        <f t="shared" si="64"/>
        <v>201</v>
      </c>
      <c r="S407" s="56">
        <f t="shared" si="60"/>
        <v>0.96034391798531094</v>
      </c>
      <c r="T407" s="56">
        <f t="shared" si="61"/>
        <v>301.8202195338381</v>
      </c>
      <c r="U407" s="57">
        <f t="shared" si="62"/>
        <v>184.48828995793883</v>
      </c>
    </row>
    <row r="408" spans="17:21" x14ac:dyDescent="0.2">
      <c r="Q408" s="20" t="str">
        <f t="shared" si="63"/>
        <v/>
      </c>
      <c r="R408" s="52">
        <f t="shared" si="64"/>
        <v>201.5</v>
      </c>
      <c r="S408" s="56">
        <f t="shared" si="60"/>
        <v>0.95628706155719723</v>
      </c>
      <c r="T408" s="56">
        <f t="shared" si="61"/>
        <v>308.35271601066052</v>
      </c>
      <c r="U408" s="57">
        <f t="shared" si="62"/>
        <v>190.58366451668553</v>
      </c>
    </row>
    <row r="409" spans="17:21" x14ac:dyDescent="0.2">
      <c r="Q409" s="20" t="str">
        <f t="shared" si="63"/>
        <v/>
      </c>
      <c r="R409" s="52">
        <f t="shared" si="64"/>
        <v>202</v>
      </c>
      <c r="S409" s="56">
        <f t="shared" si="60"/>
        <v>0.95300073948424013</v>
      </c>
      <c r="T409" s="56">
        <f t="shared" si="61"/>
        <v>314.88521248746838</v>
      </c>
      <c r="U409" s="57">
        <f t="shared" si="62"/>
        <v>196.67903907543223</v>
      </c>
    </row>
    <row r="410" spans="17:21" x14ac:dyDescent="0.2">
      <c r="Q410" s="20" t="str">
        <f t="shared" si="63"/>
        <v/>
      </c>
      <c r="R410" s="52">
        <f t="shared" si="64"/>
        <v>202.5</v>
      </c>
      <c r="S410" s="56">
        <f t="shared" si="60"/>
        <v>0.95051969199562658</v>
      </c>
      <c r="T410" s="56">
        <f t="shared" si="61"/>
        <v>321.4177089642908</v>
      </c>
      <c r="U410" s="57">
        <f t="shared" si="62"/>
        <v>202.77441363419348</v>
      </c>
    </row>
    <row r="411" spans="17:21" x14ac:dyDescent="0.2">
      <c r="Q411" s="20" t="str">
        <f t="shared" si="63"/>
        <v/>
      </c>
      <c r="R411" s="52">
        <f t="shared" si="64"/>
        <v>203</v>
      </c>
      <c r="S411" s="56">
        <f t="shared" si="60"/>
        <v>0.94885898803937274</v>
      </c>
      <c r="T411" s="56">
        <f t="shared" si="61"/>
        <v>327.95020544109866</v>
      </c>
      <c r="U411" s="57">
        <f t="shared" si="62"/>
        <v>208.86978819294018</v>
      </c>
    </row>
    <row r="412" spans="17:21" x14ac:dyDescent="0.2">
      <c r="Q412" s="20" t="str">
        <f t="shared" si="63"/>
        <v/>
      </c>
      <c r="R412" s="52">
        <f t="shared" si="64"/>
        <v>203.5</v>
      </c>
      <c r="S412" s="56">
        <f t="shared" si="60"/>
        <v>0.94801462841684137</v>
      </c>
      <c r="T412" s="56">
        <f t="shared" si="61"/>
        <v>334.48270191790652</v>
      </c>
      <c r="U412" s="57">
        <f t="shared" si="62"/>
        <v>214.96516275168688</v>
      </c>
    </row>
    <row r="413" spans="17:21" x14ac:dyDescent="0.2">
      <c r="Q413" s="20" t="str">
        <f t="shared" si="63"/>
        <v>Perigee</v>
      </c>
      <c r="R413" s="52">
        <f t="shared" si="64"/>
        <v>204</v>
      </c>
      <c r="S413" s="56">
        <f t="shared" si="60"/>
        <v>0.94796478162614184</v>
      </c>
      <c r="T413" s="56">
        <f t="shared" si="61"/>
        <v>341.01519839472894</v>
      </c>
      <c r="U413" s="57">
        <f t="shared" si="62"/>
        <v>221.06053731044813</v>
      </c>
    </row>
    <row r="414" spans="17:21" x14ac:dyDescent="0.2">
      <c r="Q414" s="20" t="str">
        <f t="shared" si="63"/>
        <v/>
      </c>
      <c r="R414" s="52">
        <f t="shared" si="64"/>
        <v>204.5</v>
      </c>
      <c r="S414" s="56">
        <f t="shared" si="60"/>
        <v>0.94867158617079694</v>
      </c>
      <c r="T414" s="56">
        <f t="shared" si="61"/>
        <v>347.54769487153681</v>
      </c>
      <c r="U414" s="57">
        <f t="shared" si="62"/>
        <v>227.15591186919482</v>
      </c>
    </row>
    <row r="415" spans="17:21" x14ac:dyDescent="0.2">
      <c r="Q415" s="20" t="str">
        <f t="shared" si="63"/>
        <v/>
      </c>
      <c r="R415" s="52">
        <f t="shared" si="64"/>
        <v>205</v>
      </c>
      <c r="S415" s="56">
        <f t="shared" si="60"/>
        <v>0.95008343018122443</v>
      </c>
      <c r="T415" s="56">
        <f t="shared" si="61"/>
        <v>354.08019134835922</v>
      </c>
      <c r="U415" s="57">
        <f t="shared" si="62"/>
        <v>233.25128642794152</v>
      </c>
    </row>
    <row r="416" spans="17:21" x14ac:dyDescent="0.2">
      <c r="Q416" s="20" t="str">
        <f t="shared" si="63"/>
        <v/>
      </c>
      <c r="R416" s="52">
        <f t="shared" si="64"/>
        <v>205.5</v>
      </c>
      <c r="S416" s="56">
        <f t="shared" si="60"/>
        <v>0.95213760022367167</v>
      </c>
      <c r="T416" s="56">
        <f t="shared" si="61"/>
        <v>0.61268782516708598</v>
      </c>
      <c r="U416" s="57">
        <f t="shared" si="62"/>
        <v>239.34666098668822</v>
      </c>
    </row>
    <row r="417" spans="17:21" x14ac:dyDescent="0.2">
      <c r="Q417" s="20" t="str">
        <f t="shared" si="63"/>
        <v/>
      </c>
      <c r="R417" s="52">
        <f t="shared" si="64"/>
        <v>206</v>
      </c>
      <c r="S417" s="56">
        <f t="shared" si="60"/>
        <v>0.95476317699020297</v>
      </c>
      <c r="T417" s="56">
        <f t="shared" si="61"/>
        <v>7.1451843019895023</v>
      </c>
      <c r="U417" s="57">
        <f t="shared" si="62"/>
        <v>245.44203554544947</v>
      </c>
    </row>
    <row r="418" spans="17:21" x14ac:dyDescent="0.2">
      <c r="Q418" s="20" t="str">
        <f t="shared" si="63"/>
        <v/>
      </c>
      <c r="R418" s="52">
        <f t="shared" si="64"/>
        <v>206.5</v>
      </c>
      <c r="S418" s="56">
        <f t="shared" si="60"/>
        <v>0.95788404682363659</v>
      </c>
      <c r="T418" s="56">
        <f t="shared" si="61"/>
        <v>13.677680778797367</v>
      </c>
      <c r="U418" s="57">
        <f t="shared" si="62"/>
        <v>251.53741010419617</v>
      </c>
    </row>
    <row r="419" spans="17:21" x14ac:dyDescent="0.2">
      <c r="Q419" s="20" t="str">
        <f t="shared" si="63"/>
        <v/>
      </c>
      <c r="R419" s="52">
        <f t="shared" si="64"/>
        <v>207</v>
      </c>
      <c r="S419" s="56">
        <f t="shared" si="60"/>
        <v>0.96142189514358989</v>
      </c>
      <c r="T419" s="56">
        <f t="shared" si="61"/>
        <v>20.210177255619783</v>
      </c>
      <c r="U419" s="57">
        <f t="shared" si="62"/>
        <v>257.63278466294287</v>
      </c>
    </row>
    <row r="420" spans="17:21" x14ac:dyDescent="0.2">
      <c r="Q420" s="20" t="str">
        <f t="shared" si="63"/>
        <v/>
      </c>
      <c r="R420" s="52">
        <f t="shared" si="64"/>
        <v>207.5</v>
      </c>
      <c r="S420" s="56">
        <f t="shared" si="60"/>
        <v>0.9652990509556163</v>
      </c>
      <c r="T420" s="56">
        <f t="shared" si="61"/>
        <v>26.742673732427647</v>
      </c>
      <c r="U420" s="57">
        <f t="shared" si="62"/>
        <v>263.72815922170412</v>
      </c>
    </row>
    <row r="421" spans="17:21" x14ac:dyDescent="0.2">
      <c r="Q421" s="20" t="str">
        <f t="shared" si="63"/>
        <v/>
      </c>
      <c r="R421" s="52">
        <f t="shared" si="64"/>
        <v>208</v>
      </c>
      <c r="S421" s="56">
        <f t="shared" si="60"/>
        <v>0.96944106062750734</v>
      </c>
      <c r="T421" s="56">
        <f t="shared" si="61"/>
        <v>33.275170209250064</v>
      </c>
      <c r="U421" s="57">
        <f t="shared" si="62"/>
        <v>269.82353378045082</v>
      </c>
    </row>
    <row r="422" spans="17:21" x14ac:dyDescent="0.2">
      <c r="Q422" s="20" t="str">
        <f t="shared" si="63"/>
        <v/>
      </c>
      <c r="R422" s="52">
        <f t="shared" si="64"/>
        <v>208.5</v>
      </c>
      <c r="S422" s="56">
        <f t="shared" si="60"/>
        <v>0.97377888361973364</v>
      </c>
      <c r="T422" s="56">
        <f t="shared" si="61"/>
        <v>39.807666686057928</v>
      </c>
      <c r="U422" s="57">
        <f t="shared" si="62"/>
        <v>275.91890833919751</v>
      </c>
    </row>
    <row r="423" spans="17:21" x14ac:dyDescent="0.2">
      <c r="Q423" s="20" t="str">
        <f t="shared" si="63"/>
        <v/>
      </c>
      <c r="R423" s="52">
        <f t="shared" si="64"/>
        <v>209</v>
      </c>
      <c r="S423" s="56">
        <f t="shared" si="60"/>
        <v>0.97825062222411774</v>
      </c>
      <c r="T423" s="56">
        <f t="shared" si="61"/>
        <v>46.340163162880344</v>
      </c>
      <c r="U423" s="57">
        <f t="shared" si="62"/>
        <v>282.01428289794421</v>
      </c>
    </row>
    <row r="424" spans="17:21" x14ac:dyDescent="0.2">
      <c r="Q424" s="20" t="str">
        <f t="shared" si="63"/>
        <v/>
      </c>
      <c r="R424" s="52">
        <f t="shared" si="64"/>
        <v>209.5</v>
      </c>
      <c r="S424" s="56">
        <f t="shared" si="60"/>
        <v>0.98280272073170416</v>
      </c>
      <c r="T424" s="56">
        <f t="shared" si="61"/>
        <v>52.872659639688209</v>
      </c>
      <c r="U424" s="57">
        <f t="shared" si="62"/>
        <v>288.10965745670546</v>
      </c>
    </row>
    <row r="425" spans="17:21" x14ac:dyDescent="0.2">
      <c r="Q425" s="20" t="str">
        <f t="shared" si="63"/>
        <v/>
      </c>
      <c r="R425" s="52">
        <f t="shared" si="64"/>
        <v>210</v>
      </c>
      <c r="S425" s="56">
        <f t="shared" si="60"/>
        <v>0.98739059576482646</v>
      </c>
      <c r="T425" s="56">
        <f t="shared" si="61"/>
        <v>59.405156116510625</v>
      </c>
      <c r="U425" s="57">
        <f t="shared" si="62"/>
        <v>294.20503201545216</v>
      </c>
    </row>
    <row r="426" spans="17:21" x14ac:dyDescent="0.2">
      <c r="Q426" s="20" t="str">
        <f t="shared" si="63"/>
        <v/>
      </c>
      <c r="R426" s="52">
        <f t="shared" si="64"/>
        <v>210.5</v>
      </c>
      <c r="S426" s="56">
        <f t="shared" si="60"/>
        <v>0.99197868757063168</v>
      </c>
      <c r="T426" s="56">
        <f t="shared" si="61"/>
        <v>65.937652593318489</v>
      </c>
      <c r="U426" s="57">
        <f t="shared" si="62"/>
        <v>300.30040657419886</v>
      </c>
    </row>
    <row r="427" spans="17:21" x14ac:dyDescent="0.2">
      <c r="Q427" s="20" t="str">
        <f t="shared" si="63"/>
        <v/>
      </c>
      <c r="R427" s="52">
        <f t="shared" si="64"/>
        <v>211</v>
      </c>
      <c r="S427" s="56">
        <f t="shared" si="60"/>
        <v>0.99653995059772005</v>
      </c>
      <c r="T427" s="56">
        <f t="shared" si="61"/>
        <v>72.470149070140906</v>
      </c>
      <c r="U427" s="57">
        <f t="shared" si="62"/>
        <v>306.39578113296011</v>
      </c>
    </row>
    <row r="428" spans="17:21" x14ac:dyDescent="0.2">
      <c r="Q428" s="20" t="str">
        <f t="shared" si="63"/>
        <v/>
      </c>
      <c r="R428" s="52">
        <f t="shared" si="64"/>
        <v>211.5</v>
      </c>
      <c r="S428" s="56">
        <f t="shared" si="60"/>
        <v>1.001054829340398</v>
      </c>
      <c r="T428" s="56">
        <f t="shared" si="61"/>
        <v>79.00264554694877</v>
      </c>
      <c r="U428" s="57">
        <f t="shared" si="62"/>
        <v>312.49115569170681</v>
      </c>
    </row>
    <row r="429" spans="17:21" x14ac:dyDescent="0.2">
      <c r="Q429" s="20" t="str">
        <f t="shared" si="63"/>
        <v/>
      </c>
      <c r="R429" s="52">
        <f t="shared" si="64"/>
        <v>212</v>
      </c>
      <c r="S429" s="56">
        <f t="shared" si="60"/>
        <v>1.0055097909452235</v>
      </c>
      <c r="T429" s="56">
        <f t="shared" si="61"/>
        <v>85.535142023771186</v>
      </c>
      <c r="U429" s="57">
        <f t="shared" si="62"/>
        <v>318.58653025045351</v>
      </c>
    </row>
    <row r="430" spans="17:21" x14ac:dyDescent="0.2">
      <c r="Q430" s="20" t="str">
        <f t="shared" si="63"/>
        <v/>
      </c>
      <c r="R430" s="52">
        <f t="shared" si="64"/>
        <v>212.5</v>
      </c>
      <c r="S430" s="56">
        <f t="shared" si="60"/>
        <v>1.0098955082223331</v>
      </c>
      <c r="T430" s="56">
        <f t="shared" si="61"/>
        <v>92.067638500579051</v>
      </c>
      <c r="U430" s="57">
        <f t="shared" si="62"/>
        <v>324.68190480921476</v>
      </c>
    </row>
    <row r="431" spans="17:21" x14ac:dyDescent="0.2">
      <c r="Q431" s="20" t="str">
        <f t="shared" si="63"/>
        <v/>
      </c>
      <c r="R431" s="52">
        <f t="shared" si="64"/>
        <v>213</v>
      </c>
      <c r="S431" s="56">
        <f t="shared" si="60"/>
        <v>1.0142048044289622</v>
      </c>
      <c r="T431" s="56">
        <f t="shared" si="61"/>
        <v>98.600134977401467</v>
      </c>
      <c r="U431" s="57">
        <f t="shared" si="62"/>
        <v>330.77727936796146</v>
      </c>
    </row>
    <row r="432" spans="17:21" x14ac:dyDescent="0.2">
      <c r="Q432" s="20" t="str">
        <f t="shared" si="63"/>
        <v/>
      </c>
      <c r="R432" s="52">
        <f t="shared" si="64"/>
        <v>213.5</v>
      </c>
      <c r="S432" s="56">
        <f t="shared" si="60"/>
        <v>1.018430483622087</v>
      </c>
      <c r="T432" s="56">
        <f t="shared" si="61"/>
        <v>105.13263145420933</v>
      </c>
      <c r="U432" s="57">
        <f t="shared" si="62"/>
        <v>336.87265392670815</v>
      </c>
    </row>
    <row r="433" spans="17:21" x14ac:dyDescent="0.2">
      <c r="Q433" s="20" t="str">
        <f t="shared" si="63"/>
        <v/>
      </c>
      <c r="R433" s="52">
        <f t="shared" si="64"/>
        <v>214</v>
      </c>
      <c r="S433" s="56">
        <f t="shared" si="60"/>
        <v>1.0225631768821555</v>
      </c>
      <c r="T433" s="56">
        <f t="shared" si="61"/>
        <v>111.66512793103175</v>
      </c>
      <c r="U433" s="57">
        <f t="shared" si="62"/>
        <v>342.96802848545485</v>
      </c>
    </row>
    <row r="434" spans="17:21" x14ac:dyDescent="0.2">
      <c r="Q434" s="20" t="str">
        <f t="shared" si="63"/>
        <v/>
      </c>
      <c r="R434" s="52">
        <f t="shared" si="64"/>
        <v>214.5</v>
      </c>
      <c r="S434" s="56">
        <f t="shared" si="60"/>
        <v>1.0265893349219726</v>
      </c>
      <c r="T434" s="56">
        <f t="shared" si="61"/>
        <v>118.19762440783961</v>
      </c>
      <c r="U434" s="57">
        <f t="shared" si="62"/>
        <v>349.0634030442161</v>
      </c>
    </row>
    <row r="435" spans="17:21" x14ac:dyDescent="0.2">
      <c r="Q435" s="20" t="str">
        <f t="shared" si="63"/>
        <v/>
      </c>
      <c r="R435" s="52">
        <f t="shared" si="64"/>
        <v>215</v>
      </c>
      <c r="S435" s="56">
        <f t="shared" si="60"/>
        <v>1.0304894914426208</v>
      </c>
      <c r="T435" s="56">
        <f t="shared" si="61"/>
        <v>124.73012088466203</v>
      </c>
      <c r="U435" s="57">
        <f t="shared" si="62"/>
        <v>355.1587776029628</v>
      </c>
    </row>
    <row r="436" spans="17:21" x14ac:dyDescent="0.2">
      <c r="Q436" s="20" t="str">
        <f t="shared" si="63"/>
        <v/>
      </c>
      <c r="R436" s="52">
        <f t="shared" si="64"/>
        <v>215.5</v>
      </c>
      <c r="S436" s="56">
        <f t="shared" si="60"/>
        <v>1.0342369092975556</v>
      </c>
      <c r="T436" s="56">
        <f t="shared" si="61"/>
        <v>131.26261736146989</v>
      </c>
      <c r="U436" s="57">
        <f t="shared" si="62"/>
        <v>1.2541521617094986</v>
      </c>
    </row>
    <row r="437" spans="17:21" x14ac:dyDescent="0.2">
      <c r="Q437" s="20" t="str">
        <f t="shared" si="63"/>
        <v/>
      </c>
      <c r="R437" s="52">
        <f t="shared" si="64"/>
        <v>216</v>
      </c>
      <c r="S437" s="56">
        <f t="shared" si="60"/>
        <v>1.0377967035899933</v>
      </c>
      <c r="T437" s="56">
        <f t="shared" si="61"/>
        <v>137.79511383829231</v>
      </c>
      <c r="U437" s="57">
        <f t="shared" si="62"/>
        <v>7.3495267204707488</v>
      </c>
    </row>
    <row r="438" spans="17:21" x14ac:dyDescent="0.2">
      <c r="Q438" s="20" t="str">
        <f t="shared" si="63"/>
        <v/>
      </c>
      <c r="R438" s="52">
        <f t="shared" si="64"/>
        <v>216.5</v>
      </c>
      <c r="S438" s="56">
        <f t="shared" si="60"/>
        <v>1.0411255130313952</v>
      </c>
      <c r="T438" s="56">
        <f t="shared" si="61"/>
        <v>144.32761031510017</v>
      </c>
      <c r="U438" s="57">
        <f t="shared" si="62"/>
        <v>13.444901279217447</v>
      </c>
    </row>
    <row r="439" spans="17:21" x14ac:dyDescent="0.2">
      <c r="Q439" s="20" t="str">
        <f t="shared" si="63"/>
        <v/>
      </c>
      <c r="R439" s="52">
        <f t="shared" si="64"/>
        <v>217</v>
      </c>
      <c r="S439" s="56">
        <f t="shared" si="60"/>
        <v>1.0441717642488189</v>
      </c>
      <c r="T439" s="56">
        <f t="shared" si="61"/>
        <v>150.86010679192259</v>
      </c>
      <c r="U439" s="57">
        <f t="shared" si="62"/>
        <v>19.540275837964145</v>
      </c>
    </row>
    <row r="440" spans="17:21" x14ac:dyDescent="0.2">
      <c r="Q440" s="20" t="str">
        <f t="shared" si="63"/>
        <v/>
      </c>
      <c r="R440" s="52">
        <f t="shared" si="64"/>
        <v>217.5</v>
      </c>
      <c r="S440" s="56">
        <f t="shared" si="60"/>
        <v>1.0468765444497838</v>
      </c>
      <c r="T440" s="56">
        <f t="shared" si="61"/>
        <v>157.39260326873045</v>
      </c>
      <c r="U440" s="57">
        <f t="shared" si="62"/>
        <v>25.635650396725396</v>
      </c>
    </row>
    <row r="441" spans="17:21" x14ac:dyDescent="0.2">
      <c r="Q441" s="20" t="str">
        <f t="shared" si="63"/>
        <v/>
      </c>
      <c r="R441" s="52">
        <f t="shared" si="64"/>
        <v>218</v>
      </c>
      <c r="S441" s="56">
        <f t="shared" si="60"/>
        <v>1.0491750672836528</v>
      </c>
      <c r="T441" s="56">
        <f t="shared" si="61"/>
        <v>163.92509974555287</v>
      </c>
      <c r="U441" s="57">
        <f t="shared" si="62"/>
        <v>31.731024955472094</v>
      </c>
    </row>
    <row r="442" spans="17:21" x14ac:dyDescent="0.2">
      <c r="Q442" s="20" t="str">
        <f t="shared" si="63"/>
        <v/>
      </c>
      <c r="R442" s="52">
        <f t="shared" si="64"/>
        <v>218.5</v>
      </c>
      <c r="S442" s="56">
        <f t="shared" si="60"/>
        <v>1.050998686300036</v>
      </c>
      <c r="T442" s="56">
        <f t="shared" si="61"/>
        <v>170.45759622236073</v>
      </c>
      <c r="U442" s="57">
        <f t="shared" si="62"/>
        <v>37.826399514218792</v>
      </c>
    </row>
    <row r="443" spans="17:21" x14ac:dyDescent="0.2">
      <c r="Q443" s="20" t="str">
        <f t="shared" si="63"/>
        <v/>
      </c>
      <c r="R443" s="52">
        <f t="shared" si="64"/>
        <v>219</v>
      </c>
      <c r="S443" s="56">
        <f t="shared" si="60"/>
        <v>1.0522773815367978</v>
      </c>
      <c r="T443" s="56">
        <f t="shared" si="61"/>
        <v>176.99009269918315</v>
      </c>
      <c r="U443" s="57">
        <f t="shared" si="62"/>
        <v>43.921774072965491</v>
      </c>
    </row>
    <row r="444" spans="17:21" x14ac:dyDescent="0.2">
      <c r="Q444" s="20" t="str">
        <f t="shared" si="63"/>
        <v>Apogee</v>
      </c>
      <c r="R444" s="52">
        <f t="shared" si="64"/>
        <v>219.5</v>
      </c>
      <c r="S444" s="56">
        <f t="shared" si="60"/>
        <v>1.0529426188542943</v>
      </c>
      <c r="T444" s="56">
        <f t="shared" si="61"/>
        <v>183.52258917599102</v>
      </c>
      <c r="U444" s="57">
        <f t="shared" si="62"/>
        <v>50.017148631726741</v>
      </c>
    </row>
    <row r="445" spans="17:21" x14ac:dyDescent="0.2">
      <c r="Q445" s="20" t="str">
        <f t="shared" si="63"/>
        <v/>
      </c>
      <c r="R445" s="52">
        <f t="shared" si="64"/>
        <v>220</v>
      </c>
      <c r="S445" s="56">
        <f t="shared" si="60"/>
        <v>1.0529304599360483</v>
      </c>
      <c r="T445" s="56">
        <f t="shared" si="61"/>
        <v>190.05508565281343</v>
      </c>
      <c r="U445" s="57">
        <f t="shared" si="62"/>
        <v>56.112523190473439</v>
      </c>
    </row>
    <row r="446" spans="17:21" x14ac:dyDescent="0.2">
      <c r="Q446" s="20" t="str">
        <f t="shared" si="63"/>
        <v/>
      </c>
      <c r="R446" s="52">
        <f t="shared" si="64"/>
        <v>220.5</v>
      </c>
      <c r="S446" s="56">
        <f t="shared" si="60"/>
        <v>1.0521847844841017</v>
      </c>
      <c r="T446" s="56">
        <f t="shared" si="61"/>
        <v>196.5875821296213</v>
      </c>
      <c r="U446" s="57">
        <f t="shared" si="62"/>
        <v>62.207897749220137</v>
      </c>
    </row>
    <row r="447" spans="17:21" x14ac:dyDescent="0.2">
      <c r="Q447" s="20" t="str">
        <f t="shared" si="63"/>
        <v/>
      </c>
      <c r="R447" s="52">
        <f t="shared" si="64"/>
        <v>221</v>
      </c>
      <c r="S447" s="56">
        <f t="shared" si="60"/>
        <v>1.0506604759067093</v>
      </c>
      <c r="T447" s="56">
        <f t="shared" si="61"/>
        <v>203.12007860644371</v>
      </c>
      <c r="U447" s="57">
        <f t="shared" si="62"/>
        <v>68.303272307981388</v>
      </c>
    </row>
    <row r="448" spans="17:21" x14ac:dyDescent="0.2">
      <c r="Q448" s="20" t="str">
        <f t="shared" si="63"/>
        <v/>
      </c>
      <c r="R448" s="52">
        <f t="shared" si="64"/>
        <v>221.5</v>
      </c>
      <c r="S448" s="56">
        <f t="shared" si="60"/>
        <v>1.0483264183072274</v>
      </c>
      <c r="T448" s="56">
        <f t="shared" si="61"/>
        <v>209.65257508325158</v>
      </c>
      <c r="U448" s="57">
        <f t="shared" si="62"/>
        <v>74.398646866728086</v>
      </c>
    </row>
    <row r="449" spans="17:21" x14ac:dyDescent="0.2">
      <c r="Q449" s="20" t="str">
        <f t="shared" si="63"/>
        <v/>
      </c>
      <c r="R449" s="52">
        <f t="shared" si="64"/>
        <v>222</v>
      </c>
      <c r="S449" s="56">
        <f t="shared" si="60"/>
        <v>1.0451681561134547</v>
      </c>
      <c r="T449" s="56">
        <f t="shared" si="61"/>
        <v>216.18507156007399</v>
      </c>
      <c r="U449" s="57">
        <f t="shared" si="62"/>
        <v>80.494021425474784</v>
      </c>
    </row>
    <row r="450" spans="17:21" x14ac:dyDescent="0.2">
      <c r="Q450" s="20" t="str">
        <f t="shared" si="63"/>
        <v/>
      </c>
      <c r="R450" s="52">
        <f t="shared" si="64"/>
        <v>222.5</v>
      </c>
      <c r="S450" s="56">
        <f t="shared" si="60"/>
        <v>1.0411900781918608</v>
      </c>
      <c r="T450" s="56">
        <f t="shared" si="61"/>
        <v>222.71756803688186</v>
      </c>
      <c r="U450" s="57">
        <f t="shared" si="62"/>
        <v>86.589395984221483</v>
      </c>
    </row>
    <row r="451" spans="17:21" x14ac:dyDescent="0.2">
      <c r="Q451" s="20" t="str">
        <f t="shared" si="63"/>
        <v/>
      </c>
      <c r="R451" s="52">
        <f t="shared" si="64"/>
        <v>223</v>
      </c>
      <c r="S451" s="56">
        <f t="shared" si="60"/>
        <v>1.036417005402771</v>
      </c>
      <c r="T451" s="56">
        <f t="shared" si="61"/>
        <v>229.25006451370427</v>
      </c>
      <c r="U451" s="57">
        <f t="shared" si="62"/>
        <v>92.684770542982733</v>
      </c>
    </row>
    <row r="452" spans="17:21" x14ac:dyDescent="0.2">
      <c r="Q452" s="20" t="str">
        <f t="shared" si="63"/>
        <v/>
      </c>
      <c r="R452" s="52">
        <f t="shared" si="64"/>
        <v>223.5</v>
      </c>
      <c r="S452" s="56">
        <f t="shared" si="60"/>
        <v>1.0308950835932686</v>
      </c>
      <c r="T452" s="56">
        <f t="shared" si="61"/>
        <v>235.78256099051214</v>
      </c>
      <c r="U452" s="57">
        <f t="shared" si="62"/>
        <v>98.780145101729431</v>
      </c>
    </row>
    <row r="453" spans="17:21" x14ac:dyDescent="0.2">
      <c r="Q453" s="20" t="str">
        <f t="shared" si="63"/>
        <v/>
      </c>
      <c r="R453" s="52">
        <f t="shared" si="64"/>
        <v>224</v>
      </c>
      <c r="S453" s="56">
        <f t="shared" ref="S453:S516" si="65">(385000.5584-20905.355*COS($U$3*T453)-3699.1109*COS($U$3*(2*U453-T453))-2955.9676*COS($U$3*2*U453)-569.9251*COS($U$3*2*T453)+246.1585*COS($U$3*(2*U453-2*T453)))/385000.5584</f>
        <v>1.0246919120317319</v>
      </c>
      <c r="T453" s="56">
        <f t="shared" ref="T453:T516" si="66">MOD(134.96341138+13.06499295363*($C$17+R453),360)</f>
        <v>242.31505746733455</v>
      </c>
      <c r="U453" s="57">
        <f t="shared" ref="U453:U516" si="67">MOD(297.8502042+12.190749117502*($C$17+R453),360)</f>
        <v>104.87551966047613</v>
      </c>
    </row>
    <row r="454" spans="17:21" x14ac:dyDescent="0.2">
      <c r="Q454" s="20" t="str">
        <f t="shared" ref="Q454:Q517" si="68">IF(AND(S454&lt;S453,S454&lt;S455),"Perigee",IF(AND(S454&gt;S453,S454&gt;S455),"Apogee",""))</f>
        <v/>
      </c>
      <c r="R454" s="52">
        <f t="shared" si="64"/>
        <v>224.5</v>
      </c>
      <c r="S454" s="56">
        <f t="shared" si="65"/>
        <v>1.0178958690598896</v>
      </c>
      <c r="T454" s="56">
        <f t="shared" si="66"/>
        <v>248.84755394414242</v>
      </c>
      <c r="U454" s="57">
        <f t="shared" si="67"/>
        <v>110.97089421923738</v>
      </c>
    </row>
    <row r="455" spans="17:21" x14ac:dyDescent="0.2">
      <c r="Q455" s="20" t="str">
        <f t="shared" si="68"/>
        <v/>
      </c>
      <c r="R455" s="52">
        <f t="shared" ref="R455:R518" si="69">R454+0.5</f>
        <v>225</v>
      </c>
      <c r="S455" s="56">
        <f t="shared" si="65"/>
        <v>1.010614630880083</v>
      </c>
      <c r="T455" s="56">
        <f t="shared" si="66"/>
        <v>255.38005042096484</v>
      </c>
      <c r="U455" s="57">
        <f t="shared" si="67"/>
        <v>117.06626877798408</v>
      </c>
    </row>
    <row r="456" spans="17:21" x14ac:dyDescent="0.2">
      <c r="Q456" s="20" t="str">
        <f t="shared" si="68"/>
        <v/>
      </c>
      <c r="R456" s="52">
        <f t="shared" si="69"/>
        <v>225.5</v>
      </c>
      <c r="S456" s="56">
        <f t="shared" si="65"/>
        <v>1.0029729143892447</v>
      </c>
      <c r="T456" s="56">
        <f t="shared" si="66"/>
        <v>261.9125468977727</v>
      </c>
      <c r="U456" s="57">
        <f t="shared" si="67"/>
        <v>123.16164333673078</v>
      </c>
    </row>
    <row r="457" spans="17:21" x14ac:dyDescent="0.2">
      <c r="Q457" s="20" t="str">
        <f t="shared" si="68"/>
        <v/>
      </c>
      <c r="R457" s="52">
        <f t="shared" si="69"/>
        <v>226</v>
      </c>
      <c r="S457" s="56">
        <f t="shared" si="65"/>
        <v>0.99510950923593411</v>
      </c>
      <c r="T457" s="56">
        <f t="shared" si="66"/>
        <v>268.44504337459512</v>
      </c>
      <c r="U457" s="57">
        <f t="shared" si="67"/>
        <v>129.25701789549203</v>
      </c>
    </row>
    <row r="458" spans="17:21" x14ac:dyDescent="0.2">
      <c r="Q458" s="20" t="str">
        <f t="shared" si="68"/>
        <v/>
      </c>
      <c r="R458" s="52">
        <f t="shared" si="69"/>
        <v>226.5</v>
      </c>
      <c r="S458" s="56">
        <f t="shared" si="65"/>
        <v>0.98717369624946383</v>
      </c>
      <c r="T458" s="56">
        <f t="shared" si="66"/>
        <v>274.97753985140298</v>
      </c>
      <c r="U458" s="57">
        <f t="shared" si="67"/>
        <v>135.35239245423872</v>
      </c>
    </row>
    <row r="459" spans="17:21" x14ac:dyDescent="0.2">
      <c r="Q459" s="20" t="str">
        <f t="shared" si="68"/>
        <v/>
      </c>
      <c r="R459" s="52">
        <f t="shared" si="69"/>
        <v>227</v>
      </c>
      <c r="S459" s="56">
        <f t="shared" si="65"/>
        <v>0.97932117758911463</v>
      </c>
      <c r="T459" s="56">
        <f t="shared" si="66"/>
        <v>281.5100363282254</v>
      </c>
      <c r="U459" s="57">
        <f t="shared" si="67"/>
        <v>141.44776701298542</v>
      </c>
    </row>
    <row r="460" spans="17:21" x14ac:dyDescent="0.2">
      <c r="Q460" s="20" t="str">
        <f t="shared" si="68"/>
        <v/>
      </c>
      <c r="R460" s="52">
        <f t="shared" si="69"/>
        <v>227.5</v>
      </c>
      <c r="S460" s="56">
        <f t="shared" si="65"/>
        <v>0.97170966706557993</v>
      </c>
      <c r="T460" s="56">
        <f t="shared" si="66"/>
        <v>288.04253280503326</v>
      </c>
      <c r="U460" s="57">
        <f t="shared" si="67"/>
        <v>147.54314157173212</v>
      </c>
    </row>
    <row r="461" spans="17:21" x14ac:dyDescent="0.2">
      <c r="Q461" s="20" t="str">
        <f t="shared" si="68"/>
        <v/>
      </c>
      <c r="R461" s="52">
        <f t="shared" si="69"/>
        <v>228</v>
      </c>
      <c r="S461" s="56">
        <f t="shared" si="65"/>
        <v>0.96449430598643127</v>
      </c>
      <c r="T461" s="56">
        <f t="shared" si="66"/>
        <v>294.57502928185568</v>
      </c>
      <c r="U461" s="57">
        <f t="shared" si="67"/>
        <v>153.63851613049337</v>
      </c>
    </row>
    <row r="462" spans="17:21" x14ac:dyDescent="0.2">
      <c r="Q462" s="20" t="str">
        <f t="shared" si="68"/>
        <v/>
      </c>
      <c r="R462" s="52">
        <f t="shared" si="69"/>
        <v>228.5</v>
      </c>
      <c r="S462" s="56">
        <f t="shared" si="65"/>
        <v>0.95782307974172698</v>
      </c>
      <c r="T462" s="56">
        <f t="shared" si="66"/>
        <v>301.10752575866354</v>
      </c>
      <c r="U462" s="57">
        <f t="shared" si="67"/>
        <v>159.73389068924007</v>
      </c>
    </row>
    <row r="463" spans="17:21" x14ac:dyDescent="0.2">
      <c r="Q463" s="20" t="str">
        <f t="shared" si="68"/>
        <v/>
      </c>
      <c r="R463" s="52">
        <f t="shared" si="69"/>
        <v>229</v>
      </c>
      <c r="S463" s="56">
        <f t="shared" si="65"/>
        <v>0.95183241264892327</v>
      </c>
      <c r="T463" s="56">
        <f t="shared" si="66"/>
        <v>307.64002223547141</v>
      </c>
      <c r="U463" s="57">
        <f t="shared" si="67"/>
        <v>165.82926524798677</v>
      </c>
    </row>
    <row r="464" spans="17:21" x14ac:dyDescent="0.2">
      <c r="Q464" s="20" t="str">
        <f t="shared" si="68"/>
        <v/>
      </c>
      <c r="R464" s="52">
        <f t="shared" si="69"/>
        <v>229.5</v>
      </c>
      <c r="S464" s="56">
        <f t="shared" si="65"/>
        <v>0.94664311313957239</v>
      </c>
      <c r="T464" s="56">
        <f t="shared" si="66"/>
        <v>314.17251871229382</v>
      </c>
      <c r="U464" s="57">
        <f t="shared" si="67"/>
        <v>171.92463980674802</v>
      </c>
    </row>
    <row r="465" spans="17:21" x14ac:dyDescent="0.2">
      <c r="Q465" s="20" t="str">
        <f t="shared" si="68"/>
        <v/>
      </c>
      <c r="R465" s="52">
        <f t="shared" si="69"/>
        <v>230</v>
      </c>
      <c r="S465" s="56">
        <f t="shared" si="65"/>
        <v>0.94235682836010859</v>
      </c>
      <c r="T465" s="56">
        <f t="shared" si="66"/>
        <v>320.70501518910169</v>
      </c>
      <c r="U465" s="57">
        <f t="shared" si="67"/>
        <v>178.02001436549472</v>
      </c>
    </row>
    <row r="466" spans="17:21" x14ac:dyDescent="0.2">
      <c r="Q466" s="20" t="str">
        <f t="shared" si="68"/>
        <v/>
      </c>
      <c r="R466" s="52">
        <f t="shared" si="69"/>
        <v>230.5</v>
      </c>
      <c r="S466" s="56">
        <f t="shared" si="65"/>
        <v>0.93905314719426292</v>
      </c>
      <c r="T466" s="56">
        <f t="shared" si="66"/>
        <v>327.2375116659241</v>
      </c>
      <c r="U466" s="57">
        <f t="shared" si="67"/>
        <v>184.11538892424142</v>
      </c>
    </row>
    <row r="467" spans="17:21" x14ac:dyDescent="0.2">
      <c r="Q467" s="20" t="str">
        <f t="shared" si="68"/>
        <v/>
      </c>
      <c r="R467" s="52">
        <f t="shared" si="69"/>
        <v>231</v>
      </c>
      <c r="S467" s="56">
        <f t="shared" si="65"/>
        <v>0.93678746443811955</v>
      </c>
      <c r="T467" s="56">
        <f t="shared" si="66"/>
        <v>333.77000814273197</v>
      </c>
      <c r="U467" s="57">
        <f t="shared" si="67"/>
        <v>190.21076348298811</v>
      </c>
    </row>
    <row r="468" spans="17:21" x14ac:dyDescent="0.2">
      <c r="Q468" s="20" t="str">
        <f t="shared" si="68"/>
        <v/>
      </c>
      <c r="R468" s="52">
        <f t="shared" si="69"/>
        <v>231.5</v>
      </c>
      <c r="S468" s="56">
        <f t="shared" si="65"/>
        <v>0.93558968750338911</v>
      </c>
      <c r="T468" s="56">
        <f t="shared" si="66"/>
        <v>340.30250461955438</v>
      </c>
      <c r="U468" s="57">
        <f t="shared" si="67"/>
        <v>196.30613804174936</v>
      </c>
    </row>
    <row r="469" spans="17:21" x14ac:dyDescent="0.2">
      <c r="Q469" s="20" t="str">
        <f t="shared" si="68"/>
        <v>Perigee</v>
      </c>
      <c r="R469" s="52">
        <f t="shared" si="69"/>
        <v>232</v>
      </c>
      <c r="S469" s="56">
        <f t="shared" si="65"/>
        <v>0.9354638319670634</v>
      </c>
      <c r="T469" s="56">
        <f t="shared" si="66"/>
        <v>346.83500109636225</v>
      </c>
      <c r="U469" s="57">
        <f t="shared" si="67"/>
        <v>202.40151260049606</v>
      </c>
    </row>
    <row r="470" spans="17:21" x14ac:dyDescent="0.2">
      <c r="Q470" s="20" t="str">
        <f t="shared" si="68"/>
        <v/>
      </c>
      <c r="R470" s="52">
        <f t="shared" si="69"/>
        <v>232.5</v>
      </c>
      <c r="S470" s="56">
        <f t="shared" si="65"/>
        <v>0.93638851507829424</v>
      </c>
      <c r="T470" s="56">
        <f t="shared" si="66"/>
        <v>353.36749757318466</v>
      </c>
      <c r="U470" s="57">
        <f t="shared" si="67"/>
        <v>208.49688715924276</v>
      </c>
    </row>
    <row r="471" spans="17:21" x14ac:dyDescent="0.2">
      <c r="Q471" s="20" t="str">
        <f t="shared" si="68"/>
        <v/>
      </c>
      <c r="R471" s="52">
        <f t="shared" si="69"/>
        <v>233</v>
      </c>
      <c r="S471" s="56">
        <f t="shared" si="65"/>
        <v>0.93831831864136606</v>
      </c>
      <c r="T471" s="56">
        <f t="shared" si="66"/>
        <v>359.89999404999253</v>
      </c>
      <c r="U471" s="57">
        <f t="shared" si="67"/>
        <v>214.59226171800401</v>
      </c>
    </row>
    <row r="472" spans="17:21" x14ac:dyDescent="0.2">
      <c r="Q472" s="20" t="str">
        <f t="shared" si="68"/>
        <v/>
      </c>
      <c r="R472" s="52">
        <f t="shared" si="69"/>
        <v>233.5</v>
      </c>
      <c r="S472" s="56">
        <f t="shared" si="65"/>
        <v>0.94118595621218515</v>
      </c>
      <c r="T472" s="56">
        <f t="shared" si="66"/>
        <v>6.432490526814945</v>
      </c>
      <c r="U472" s="57">
        <f t="shared" si="67"/>
        <v>220.68763627675071</v>
      </c>
    </row>
    <row r="473" spans="17:21" x14ac:dyDescent="0.2">
      <c r="Q473" s="20" t="str">
        <f t="shared" si="68"/>
        <v/>
      </c>
      <c r="R473" s="52">
        <f t="shared" si="69"/>
        <v>234</v>
      </c>
      <c r="S473" s="56">
        <f t="shared" si="65"/>
        <v>0.94490514592766117</v>
      </c>
      <c r="T473" s="56">
        <f t="shared" si="66"/>
        <v>12.964987003622809</v>
      </c>
      <c r="U473" s="57">
        <f t="shared" si="67"/>
        <v>226.78301083549741</v>
      </c>
    </row>
    <row r="474" spans="17:21" x14ac:dyDescent="0.2">
      <c r="Q474" s="20" t="str">
        <f t="shared" si="68"/>
        <v/>
      </c>
      <c r="R474" s="52">
        <f t="shared" si="69"/>
        <v>234.5</v>
      </c>
      <c r="S474" s="56">
        <f t="shared" si="65"/>
        <v>0.94937406106105882</v>
      </c>
      <c r="T474" s="56">
        <f t="shared" si="66"/>
        <v>19.497483480445226</v>
      </c>
      <c r="U474" s="57">
        <f t="shared" si="67"/>
        <v>232.87838539425866</v>
      </c>
    </row>
    <row r="475" spans="17:21" x14ac:dyDescent="0.2">
      <c r="Q475" s="20" t="str">
        <f t="shared" si="68"/>
        <v/>
      </c>
      <c r="R475" s="52">
        <f t="shared" si="69"/>
        <v>235</v>
      </c>
      <c r="S475" s="56">
        <f t="shared" si="65"/>
        <v>0.95447920690003951</v>
      </c>
      <c r="T475" s="56">
        <f t="shared" si="66"/>
        <v>26.02997995725309</v>
      </c>
      <c r="U475" s="57">
        <f t="shared" si="67"/>
        <v>238.97375995300536</v>
      </c>
    </row>
    <row r="476" spans="17:21" x14ac:dyDescent="0.2">
      <c r="Q476" s="20" t="str">
        <f t="shared" si="68"/>
        <v/>
      </c>
      <c r="R476" s="52">
        <f t="shared" si="69"/>
        <v>235.5</v>
      </c>
      <c r="S476" s="56">
        <f t="shared" si="65"/>
        <v>0.96009955585653051</v>
      </c>
      <c r="T476" s="56">
        <f t="shared" si="66"/>
        <v>32.562476434075506</v>
      </c>
      <c r="U476" s="57">
        <f t="shared" si="67"/>
        <v>245.06913451175205</v>
      </c>
    </row>
    <row r="477" spans="17:21" x14ac:dyDescent="0.2">
      <c r="Q477" s="20" t="str">
        <f t="shared" si="68"/>
        <v/>
      </c>
      <c r="R477" s="52">
        <f t="shared" si="69"/>
        <v>236</v>
      </c>
      <c r="S477" s="56">
        <f t="shared" si="65"/>
        <v>0.96611076361050374</v>
      </c>
      <c r="T477" s="56">
        <f t="shared" si="66"/>
        <v>39.094972910883371</v>
      </c>
      <c r="U477" s="57">
        <f t="shared" si="67"/>
        <v>251.16450907049875</v>
      </c>
    </row>
    <row r="478" spans="17:21" x14ac:dyDescent="0.2">
      <c r="Q478" s="20" t="str">
        <f t="shared" si="68"/>
        <v/>
      </c>
      <c r="R478" s="52">
        <f t="shared" si="69"/>
        <v>236.5</v>
      </c>
      <c r="S478" s="56">
        <f t="shared" si="65"/>
        <v>0.97238928799004243</v>
      </c>
      <c r="T478" s="56">
        <f t="shared" si="66"/>
        <v>45.627469387705787</v>
      </c>
      <c r="U478" s="57">
        <f t="shared" si="67"/>
        <v>257.25988362926</v>
      </c>
    </row>
    <row r="479" spans="17:21" x14ac:dyDescent="0.2">
      <c r="Q479" s="20" t="str">
        <f t="shared" si="68"/>
        <v/>
      </c>
      <c r="R479" s="52">
        <f t="shared" si="69"/>
        <v>237</v>
      </c>
      <c r="S479" s="56">
        <f t="shared" si="65"/>
        <v>0.97881623925375882</v>
      </c>
      <c r="T479" s="56">
        <f t="shared" si="66"/>
        <v>52.159965864513651</v>
      </c>
      <c r="U479" s="57">
        <f t="shared" si="67"/>
        <v>263.3552581880067</v>
      </c>
    </row>
    <row r="480" spans="17:21" x14ac:dyDescent="0.2">
      <c r="Q480" s="20" t="str">
        <f t="shared" si="68"/>
        <v/>
      </c>
      <c r="R480" s="52">
        <f t="shared" si="69"/>
        <v>237.5</v>
      </c>
      <c r="S480" s="56">
        <f t="shared" si="65"/>
        <v>0.98528080515585048</v>
      </c>
      <c r="T480" s="56">
        <f t="shared" si="66"/>
        <v>58.692462341336068</v>
      </c>
      <c r="U480" s="57">
        <f t="shared" si="67"/>
        <v>269.4506327467534</v>
      </c>
    </row>
    <row r="481" spans="17:21" x14ac:dyDescent="0.2">
      <c r="Q481" s="20" t="str">
        <f t="shared" si="68"/>
        <v/>
      </c>
      <c r="R481" s="52">
        <f t="shared" si="69"/>
        <v>238</v>
      </c>
      <c r="S481" s="56">
        <f t="shared" si="65"/>
        <v>0.99168311596138448</v>
      </c>
      <c r="T481" s="56">
        <f t="shared" si="66"/>
        <v>65.224958818143932</v>
      </c>
      <c r="U481" s="57">
        <f t="shared" si="67"/>
        <v>275.54600730551465</v>
      </c>
    </row>
    <row r="482" spans="17:21" x14ac:dyDescent="0.2">
      <c r="Q482" s="20" t="str">
        <f t="shared" si="68"/>
        <v/>
      </c>
      <c r="R482" s="52">
        <f t="shared" si="69"/>
        <v>238.5</v>
      </c>
      <c r="S482" s="56">
        <f t="shared" si="65"/>
        <v>0.99793644243660196</v>
      </c>
      <c r="T482" s="56">
        <f t="shared" si="66"/>
        <v>71.757455294966348</v>
      </c>
      <c r="U482" s="57">
        <f t="shared" si="67"/>
        <v>281.64138186426135</v>
      </c>
    </row>
    <row r="483" spans="17:21" x14ac:dyDescent="0.2">
      <c r="Q483" s="20" t="str">
        <f t="shared" si="68"/>
        <v/>
      </c>
      <c r="R483" s="52">
        <f t="shared" si="69"/>
        <v>239</v>
      </c>
      <c r="S483" s="56">
        <f t="shared" si="65"/>
        <v>1.0039686524716873</v>
      </c>
      <c r="T483" s="56">
        <f t="shared" si="66"/>
        <v>78.289951771774213</v>
      </c>
      <c r="U483" s="57">
        <f t="shared" si="67"/>
        <v>287.73675642300805</v>
      </c>
    </row>
    <row r="484" spans="17:21" x14ac:dyDescent="0.2">
      <c r="Q484" s="20" t="str">
        <f t="shared" si="68"/>
        <v/>
      </c>
      <c r="R484" s="52">
        <f t="shared" si="69"/>
        <v>239.5</v>
      </c>
      <c r="S484" s="56">
        <f t="shared" si="65"/>
        <v>1.0097228878858377</v>
      </c>
      <c r="T484" s="56">
        <f t="shared" si="66"/>
        <v>84.822448248596629</v>
      </c>
      <c r="U484" s="57">
        <f t="shared" si="67"/>
        <v>293.8321309817693</v>
      </c>
    </row>
    <row r="485" spans="17:21" x14ac:dyDescent="0.2">
      <c r="Q485" s="20" t="str">
        <f t="shared" si="68"/>
        <v/>
      </c>
      <c r="R485" s="52">
        <f t="shared" si="69"/>
        <v>240</v>
      </c>
      <c r="S485" s="56">
        <f t="shared" si="65"/>
        <v>1.0151574604385067</v>
      </c>
      <c r="T485" s="56">
        <f t="shared" si="66"/>
        <v>91.354944725404494</v>
      </c>
      <c r="U485" s="57">
        <f t="shared" si="67"/>
        <v>299.92750554051599</v>
      </c>
    </row>
    <row r="486" spans="17:21" x14ac:dyDescent="0.2">
      <c r="Q486" s="20" t="str">
        <f t="shared" si="68"/>
        <v/>
      </c>
      <c r="R486" s="52">
        <f t="shared" si="69"/>
        <v>240.5</v>
      </c>
      <c r="S486" s="56">
        <f t="shared" si="65"/>
        <v>1.0202450033737909</v>
      </c>
      <c r="T486" s="56">
        <f t="shared" si="66"/>
        <v>97.88744120222691</v>
      </c>
      <c r="U486" s="57">
        <f t="shared" si="67"/>
        <v>306.02288009926269</v>
      </c>
    </row>
    <row r="487" spans="17:21" x14ac:dyDescent="0.2">
      <c r="Q487" s="20" t="str">
        <f t="shared" si="68"/>
        <v/>
      </c>
      <c r="R487" s="52">
        <f t="shared" si="69"/>
        <v>241</v>
      </c>
      <c r="S487" s="56">
        <f t="shared" si="65"/>
        <v>1.024970950201433</v>
      </c>
      <c r="T487" s="56">
        <f t="shared" si="66"/>
        <v>104.41993767903477</v>
      </c>
      <c r="U487" s="57">
        <f t="shared" si="67"/>
        <v>312.11825465800939</v>
      </c>
    </row>
    <row r="488" spans="17:21" x14ac:dyDescent="0.2">
      <c r="Q488" s="20" t="str">
        <f t="shared" si="68"/>
        <v/>
      </c>
      <c r="R488" s="52">
        <f t="shared" si="69"/>
        <v>241.5</v>
      </c>
      <c r="S488" s="56">
        <f t="shared" si="65"/>
        <v>1.0293314442024639</v>
      </c>
      <c r="T488" s="56">
        <f t="shared" si="66"/>
        <v>110.95243415585719</v>
      </c>
      <c r="U488" s="57">
        <f t="shared" si="67"/>
        <v>318.21362921677064</v>
      </c>
    </row>
    <row r="489" spans="17:21" x14ac:dyDescent="0.2">
      <c r="Q489" s="20" t="str">
        <f t="shared" si="68"/>
        <v/>
      </c>
      <c r="R489" s="52">
        <f t="shared" si="69"/>
        <v>242</v>
      </c>
      <c r="S489" s="56">
        <f t="shared" si="65"/>
        <v>1.033330808831608</v>
      </c>
      <c r="T489" s="56">
        <f t="shared" si="66"/>
        <v>117.48493063266505</v>
      </c>
      <c r="U489" s="57">
        <f t="shared" si="67"/>
        <v>324.30900377551734</v>
      </c>
    </row>
    <row r="490" spans="17:21" x14ac:dyDescent="0.2">
      <c r="Q490" s="20" t="str">
        <f t="shared" si="68"/>
        <v/>
      </c>
      <c r="R490" s="52">
        <f t="shared" si="69"/>
        <v>242.5</v>
      </c>
      <c r="S490" s="56">
        <f t="shared" si="65"/>
        <v>1.0369787295048343</v>
      </c>
      <c r="T490" s="56">
        <f t="shared" si="66"/>
        <v>124.01742710948747</v>
      </c>
      <c r="U490" s="57">
        <f t="shared" si="67"/>
        <v>330.40437833426404</v>
      </c>
    </row>
    <row r="491" spans="17:21" x14ac:dyDescent="0.2">
      <c r="Q491" s="20" t="str">
        <f t="shared" si="68"/>
        <v/>
      </c>
      <c r="R491" s="52">
        <f t="shared" si="69"/>
        <v>243</v>
      </c>
      <c r="S491" s="56">
        <f t="shared" si="65"/>
        <v>1.0402873102309094</v>
      </c>
      <c r="T491" s="56">
        <f t="shared" si="66"/>
        <v>130.54992358629534</v>
      </c>
      <c r="U491" s="57">
        <f t="shared" si="67"/>
        <v>336.49975289302529</v>
      </c>
    </row>
    <row r="492" spans="17:21" x14ac:dyDescent="0.2">
      <c r="Q492" s="20" t="str">
        <f t="shared" si="68"/>
        <v/>
      </c>
      <c r="R492" s="52">
        <f t="shared" si="69"/>
        <v>243.5</v>
      </c>
      <c r="S492" s="56">
        <f t="shared" si="65"/>
        <v>1.0432681735413971</v>
      </c>
      <c r="T492" s="56">
        <f t="shared" si="66"/>
        <v>137.08242006311775</v>
      </c>
      <c r="U492" s="57">
        <f t="shared" si="67"/>
        <v>342.59512745177199</v>
      </c>
    </row>
    <row r="493" spans="17:21" x14ac:dyDescent="0.2">
      <c r="Q493" s="20" t="str">
        <f t="shared" si="68"/>
        <v/>
      </c>
      <c r="R493" s="52">
        <f t="shared" si="69"/>
        <v>244</v>
      </c>
      <c r="S493" s="56">
        <f t="shared" si="65"/>
        <v>1.0459297689340474</v>
      </c>
      <c r="T493" s="56">
        <f t="shared" si="66"/>
        <v>143.61491653992562</v>
      </c>
      <c r="U493" s="57">
        <f t="shared" si="67"/>
        <v>348.69050201051868</v>
      </c>
    </row>
    <row r="494" spans="17:21" x14ac:dyDescent="0.2">
      <c r="Q494" s="20" t="str">
        <f t="shared" si="68"/>
        <v/>
      </c>
      <c r="R494" s="52">
        <f t="shared" si="69"/>
        <v>244.5</v>
      </c>
      <c r="S494" s="56">
        <f t="shared" si="65"/>
        <v>1.0482750437041586</v>
      </c>
      <c r="T494" s="56">
        <f t="shared" si="66"/>
        <v>150.14741301674803</v>
      </c>
      <c r="U494" s="57">
        <f t="shared" si="67"/>
        <v>354.78587656926538</v>
      </c>
    </row>
    <row r="495" spans="17:21" x14ac:dyDescent="0.2">
      <c r="Q495" s="20" t="str">
        <f t="shared" si="68"/>
        <v/>
      </c>
      <c r="R495" s="52">
        <f t="shared" si="69"/>
        <v>245</v>
      </c>
      <c r="S495" s="56">
        <f t="shared" si="65"/>
        <v>1.0502996111099252</v>
      </c>
      <c r="T495" s="56">
        <f t="shared" si="66"/>
        <v>156.6799094935559</v>
      </c>
      <c r="U495" s="57">
        <f t="shared" si="67"/>
        <v>0.88125112802663352</v>
      </c>
    </row>
    <row r="496" spans="17:21" x14ac:dyDescent="0.2">
      <c r="Q496" s="20" t="str">
        <f t="shared" si="68"/>
        <v/>
      </c>
      <c r="R496" s="52">
        <f t="shared" si="69"/>
        <v>245.5</v>
      </c>
      <c r="S496" s="56">
        <f t="shared" si="65"/>
        <v>1.0519905251819446</v>
      </c>
      <c r="T496" s="56">
        <f t="shared" si="66"/>
        <v>163.21240597037831</v>
      </c>
      <c r="U496" s="57">
        <f t="shared" si="67"/>
        <v>6.9766256867733318</v>
      </c>
    </row>
    <row r="497" spans="17:21" x14ac:dyDescent="0.2">
      <c r="Q497" s="20" t="str">
        <f t="shared" si="68"/>
        <v/>
      </c>
      <c r="R497" s="52">
        <f t="shared" si="69"/>
        <v>246</v>
      </c>
      <c r="S497" s="56">
        <f t="shared" si="65"/>
        <v>1.0533257403419471</v>
      </c>
      <c r="T497" s="56">
        <f t="shared" si="66"/>
        <v>169.74490244718618</v>
      </c>
      <c r="U497" s="57">
        <f t="shared" si="67"/>
        <v>13.07200024552003</v>
      </c>
    </row>
    <row r="498" spans="17:21" x14ac:dyDescent="0.2">
      <c r="Q498" s="20" t="str">
        <f t="shared" si="68"/>
        <v/>
      </c>
      <c r="R498" s="52">
        <f t="shared" si="69"/>
        <v>246.5</v>
      </c>
      <c r="S498" s="56">
        <f t="shared" si="65"/>
        <v>1.054274298812363</v>
      </c>
      <c r="T498" s="56">
        <f t="shared" si="66"/>
        <v>176.27739892400859</v>
      </c>
      <c r="U498" s="57">
        <f t="shared" si="67"/>
        <v>19.16737480428128</v>
      </c>
    </row>
    <row r="499" spans="17:21" x14ac:dyDescent="0.2">
      <c r="Q499" s="20" t="str">
        <f t="shared" si="68"/>
        <v/>
      </c>
      <c r="R499" s="52">
        <f t="shared" si="69"/>
        <v>247</v>
      </c>
      <c r="S499" s="56">
        <f t="shared" si="65"/>
        <v>1.0547972512428674</v>
      </c>
      <c r="T499" s="56">
        <f t="shared" si="66"/>
        <v>182.80989540081646</v>
      </c>
      <c r="U499" s="57">
        <f t="shared" si="67"/>
        <v>25.262749363027979</v>
      </c>
    </row>
    <row r="500" spans="17:21" x14ac:dyDescent="0.2">
      <c r="Q500" s="20" t="str">
        <f t="shared" si="68"/>
        <v>Apogee</v>
      </c>
      <c r="R500" s="52">
        <f t="shared" si="69"/>
        <v>247.5</v>
      </c>
      <c r="S500" s="56">
        <f t="shared" si="65"/>
        <v>1.0548492778451211</v>
      </c>
      <c r="T500" s="56">
        <f t="shared" si="66"/>
        <v>189.34239187763887</v>
      </c>
      <c r="U500" s="57">
        <f t="shared" si="67"/>
        <v>31.358123921774677</v>
      </c>
    </row>
    <row r="501" spans="17:21" x14ac:dyDescent="0.2">
      <c r="Q501" s="20" t="str">
        <f t="shared" si="68"/>
        <v/>
      </c>
      <c r="R501" s="52">
        <f t="shared" si="69"/>
        <v>248</v>
      </c>
      <c r="S501" s="56">
        <f t="shared" si="65"/>
        <v>1.0543809404402757</v>
      </c>
      <c r="T501" s="56">
        <f t="shared" si="66"/>
        <v>195.87488835444674</v>
      </c>
      <c r="U501" s="57">
        <f t="shared" si="67"/>
        <v>37.453498480535927</v>
      </c>
    </row>
    <row r="502" spans="17:21" x14ac:dyDescent="0.2">
      <c r="Q502" s="20" t="str">
        <f t="shared" si="68"/>
        <v/>
      </c>
      <c r="R502" s="52">
        <f t="shared" si="69"/>
        <v>248.5</v>
      </c>
      <c r="S502" s="56">
        <f t="shared" si="65"/>
        <v>1.053341461967636</v>
      </c>
      <c r="T502" s="56">
        <f t="shared" si="66"/>
        <v>202.40738483126916</v>
      </c>
      <c r="U502" s="57">
        <f t="shared" si="67"/>
        <v>43.548873039282626</v>
      </c>
    </row>
    <row r="503" spans="17:21" x14ac:dyDescent="0.2">
      <c r="Q503" s="20" t="str">
        <f t="shared" si="68"/>
        <v/>
      </c>
      <c r="R503" s="52">
        <f t="shared" si="69"/>
        <v>249</v>
      </c>
      <c r="S503" s="56">
        <f t="shared" si="65"/>
        <v>1.0516819008256149</v>
      </c>
      <c r="T503" s="56">
        <f t="shared" si="66"/>
        <v>208.93988130807702</v>
      </c>
      <c r="U503" s="57">
        <f t="shared" si="67"/>
        <v>49.644247598029324</v>
      </c>
    </row>
    <row r="504" spans="17:21" x14ac:dyDescent="0.2">
      <c r="Q504" s="20" t="str">
        <f t="shared" si="68"/>
        <v/>
      </c>
      <c r="R504" s="52">
        <f t="shared" si="69"/>
        <v>249.5</v>
      </c>
      <c r="S504" s="56">
        <f t="shared" si="65"/>
        <v>1.0493585643561882</v>
      </c>
      <c r="T504" s="56">
        <f t="shared" si="66"/>
        <v>215.47237778489944</v>
      </c>
      <c r="U504" s="57">
        <f t="shared" si="67"/>
        <v>55.739622156776022</v>
      </c>
    </row>
    <row r="505" spans="17:21" x14ac:dyDescent="0.2">
      <c r="Q505" s="20" t="str">
        <f t="shared" si="68"/>
        <v/>
      </c>
      <c r="R505" s="52">
        <f t="shared" si="69"/>
        <v>250</v>
      </c>
      <c r="S505" s="56">
        <f t="shared" si="65"/>
        <v>1.0463364899992984</v>
      </c>
      <c r="T505" s="56">
        <f t="shared" si="66"/>
        <v>222.0048742617073</v>
      </c>
      <c r="U505" s="57">
        <f t="shared" si="67"/>
        <v>61.834996715537272</v>
      </c>
    </row>
    <row r="506" spans="17:21" x14ac:dyDescent="0.2">
      <c r="Q506" s="20" t="str">
        <f t="shared" si="68"/>
        <v/>
      </c>
      <c r="R506" s="52">
        <f t="shared" si="69"/>
        <v>250.5</v>
      </c>
      <c r="S506" s="56">
        <f t="shared" si="65"/>
        <v>1.0425928149553947</v>
      </c>
      <c r="T506" s="56">
        <f t="shared" si="66"/>
        <v>228.53737073852972</v>
      </c>
      <c r="U506" s="57">
        <f t="shared" si="67"/>
        <v>67.930371274283971</v>
      </c>
    </row>
    <row r="507" spans="17:21" x14ac:dyDescent="0.2">
      <c r="Q507" s="20" t="str">
        <f t="shared" si="68"/>
        <v/>
      </c>
      <c r="R507" s="52">
        <f t="shared" si="69"/>
        <v>251</v>
      </c>
      <c r="S507" s="56">
        <f t="shared" si="65"/>
        <v>1.0381198560472145</v>
      </c>
      <c r="T507" s="56">
        <f t="shared" si="66"/>
        <v>235.06986721533758</v>
      </c>
      <c r="U507" s="57">
        <f t="shared" si="67"/>
        <v>74.025745833030669</v>
      </c>
    </row>
    <row r="508" spans="17:21" x14ac:dyDescent="0.2">
      <c r="Q508" s="20" t="str">
        <f t="shared" si="68"/>
        <v/>
      </c>
      <c r="R508" s="52">
        <f t="shared" si="69"/>
        <v>251.5</v>
      </c>
      <c r="S508" s="56">
        <f t="shared" si="65"/>
        <v>1.0329277309089215</v>
      </c>
      <c r="T508" s="56">
        <f t="shared" si="66"/>
        <v>241.60236369216</v>
      </c>
      <c r="U508" s="57">
        <f t="shared" si="67"/>
        <v>80.121120391791919</v>
      </c>
    </row>
    <row r="509" spans="17:21" x14ac:dyDescent="0.2">
      <c r="Q509" s="20" t="str">
        <f t="shared" si="68"/>
        <v/>
      </c>
      <c r="R509" s="52">
        <f t="shared" si="69"/>
        <v>252</v>
      </c>
      <c r="S509" s="56">
        <f t="shared" si="65"/>
        <v>1.0270463692915395</v>
      </c>
      <c r="T509" s="56">
        <f t="shared" si="66"/>
        <v>248.13486016896786</v>
      </c>
      <c r="U509" s="57">
        <f t="shared" si="67"/>
        <v>86.216494950538618</v>
      </c>
    </row>
    <row r="510" spans="17:21" x14ac:dyDescent="0.2">
      <c r="Q510" s="20" t="str">
        <f t="shared" si="68"/>
        <v/>
      </c>
      <c r="R510" s="52">
        <f t="shared" si="69"/>
        <v>252.5</v>
      </c>
      <c r="S510" s="56">
        <f t="shared" si="65"/>
        <v>1.0205267884049969</v>
      </c>
      <c r="T510" s="56">
        <f t="shared" si="66"/>
        <v>254.66735664579028</v>
      </c>
      <c r="U510" s="57">
        <f t="shared" si="67"/>
        <v>92.311869509285316</v>
      </c>
    </row>
    <row r="511" spans="17:21" x14ac:dyDescent="0.2">
      <c r="Q511" s="20" t="str">
        <f t="shared" si="68"/>
        <v/>
      </c>
      <c r="R511" s="52">
        <f t="shared" si="69"/>
        <v>253</v>
      </c>
      <c r="S511" s="56">
        <f t="shared" si="65"/>
        <v>1.0134415377117734</v>
      </c>
      <c r="T511" s="56">
        <f t="shared" si="66"/>
        <v>261.19985312259814</v>
      </c>
      <c r="U511" s="57">
        <f t="shared" si="67"/>
        <v>98.407244068046566</v>
      </c>
    </row>
    <row r="512" spans="17:21" x14ac:dyDescent="0.2">
      <c r="Q512" s="20" t="str">
        <f t="shared" si="68"/>
        <v/>
      </c>
      <c r="R512" s="52">
        <f t="shared" si="69"/>
        <v>253.5</v>
      </c>
      <c r="S512" s="56">
        <f t="shared" si="65"/>
        <v>1.0058842550261569</v>
      </c>
      <c r="T512" s="56">
        <f t="shared" si="66"/>
        <v>267.73234959942056</v>
      </c>
      <c r="U512" s="57">
        <f t="shared" si="67"/>
        <v>104.50261862679326</v>
      </c>
    </row>
    <row r="513" spans="17:21" x14ac:dyDescent="0.2">
      <c r="Q513" s="20" t="str">
        <f t="shared" si="68"/>
        <v/>
      </c>
      <c r="R513" s="52">
        <f t="shared" si="69"/>
        <v>254</v>
      </c>
      <c r="S513" s="56">
        <f t="shared" si="65"/>
        <v>0.9979683154997776</v>
      </c>
      <c r="T513" s="56">
        <f t="shared" si="66"/>
        <v>274.26484607622842</v>
      </c>
      <c r="U513" s="57">
        <f t="shared" si="67"/>
        <v>110.59799318553996</v>
      </c>
    </row>
    <row r="514" spans="17:21" x14ac:dyDescent="0.2">
      <c r="Q514" s="20" t="str">
        <f t="shared" si="68"/>
        <v/>
      </c>
      <c r="R514" s="52">
        <f t="shared" si="69"/>
        <v>254.5</v>
      </c>
      <c r="S514" s="56">
        <f t="shared" si="65"/>
        <v>0.98982459626094044</v>
      </c>
      <c r="T514" s="56">
        <f t="shared" si="66"/>
        <v>280.79734255305084</v>
      </c>
      <c r="U514" s="57">
        <f t="shared" si="67"/>
        <v>116.69336774428666</v>
      </c>
    </row>
    <row r="515" spans="17:21" x14ac:dyDescent="0.2">
      <c r="Q515" s="20" t="str">
        <f t="shared" si="68"/>
        <v/>
      </c>
      <c r="R515" s="52">
        <f t="shared" si="69"/>
        <v>255</v>
      </c>
      <c r="S515" s="56">
        <f t="shared" si="65"/>
        <v>0.98159842021780852</v>
      </c>
      <c r="T515" s="56">
        <f t="shared" si="66"/>
        <v>287.3298390298587</v>
      </c>
      <c r="U515" s="57">
        <f t="shared" si="67"/>
        <v>122.78874230304791</v>
      </c>
    </row>
    <row r="516" spans="17:21" x14ac:dyDescent="0.2">
      <c r="Q516" s="20" t="str">
        <f t="shared" si="68"/>
        <v/>
      </c>
      <c r="R516" s="52">
        <f t="shared" si="69"/>
        <v>255.5</v>
      </c>
      <c r="S516" s="56">
        <f t="shared" si="65"/>
        <v>0.97344578093289669</v>
      </c>
      <c r="T516" s="56">
        <f t="shared" si="66"/>
        <v>293.86233550666657</v>
      </c>
      <c r="U516" s="57">
        <f t="shared" si="67"/>
        <v>128.88411686179461</v>
      </c>
    </row>
    <row r="517" spans="17:21" x14ac:dyDescent="0.2">
      <c r="Q517" s="20" t="str">
        <f t="shared" si="68"/>
        <v/>
      </c>
      <c r="R517" s="52">
        <f t="shared" si="69"/>
        <v>256</v>
      </c>
      <c r="S517" s="56">
        <f t="shared" ref="S517:S580" si="70">(385000.5584-20905.355*COS($U$3*T517)-3699.1109*COS($U$3*(2*U517-T517))-2955.9676*COS($U$3*2*U517)-569.9251*COS($U$3*2*T517)+246.1585*COS($U$3*(2*U517-2*T517)))/385000.5584</f>
        <v>0.96552898472850501</v>
      </c>
      <c r="T517" s="56">
        <f t="shared" ref="T517:T580" si="71">MOD(134.96341138+13.06499295363*($C$17+R517),360)</f>
        <v>300.39483198348898</v>
      </c>
      <c r="U517" s="57">
        <f t="shared" ref="U517:U580" si="72">MOD(297.8502042+12.190749117502*($C$17+R517),360)</f>
        <v>134.97949142054131</v>
      </c>
    </row>
    <row r="518" spans="17:21" x14ac:dyDescent="0.2">
      <c r="Q518" s="20" t="str">
        <f t="shared" ref="Q518:Q581" si="73">IF(AND(S518&lt;S517,S518&lt;S519),"Perigee",IF(AND(S518&gt;S517,S518&gt;S519),"Apogee",""))</f>
        <v/>
      </c>
      <c r="R518" s="52">
        <f t="shared" si="69"/>
        <v>256.5</v>
      </c>
      <c r="S518" s="56">
        <f t="shared" si="70"/>
        <v>0.95801187466762472</v>
      </c>
      <c r="T518" s="56">
        <f t="shared" si="71"/>
        <v>306.92732846029685</v>
      </c>
      <c r="U518" s="57">
        <f t="shared" si="72"/>
        <v>141.07486597930256</v>
      </c>
    </row>
    <row r="519" spans="17:21" x14ac:dyDescent="0.2">
      <c r="Q519" s="20" t="str">
        <f t="shared" si="73"/>
        <v/>
      </c>
      <c r="R519" s="52">
        <f t="shared" ref="R519:R582" si="74">R518+0.5</f>
        <v>257</v>
      </c>
      <c r="S519" s="56">
        <f t="shared" si="70"/>
        <v>0.9510548224110662</v>
      </c>
      <c r="T519" s="56">
        <f t="shared" si="71"/>
        <v>313.45982493711927</v>
      </c>
      <c r="U519" s="57">
        <f t="shared" si="72"/>
        <v>147.17024053804926</v>
      </c>
    </row>
    <row r="520" spans="17:21" x14ac:dyDescent="0.2">
      <c r="Q520" s="20" t="str">
        <f t="shared" si="73"/>
        <v/>
      </c>
      <c r="R520" s="52">
        <f t="shared" si="74"/>
        <v>257.5</v>
      </c>
      <c r="S520" s="56">
        <f t="shared" si="70"/>
        <v>0.94480968714110891</v>
      </c>
      <c r="T520" s="56">
        <f t="shared" si="71"/>
        <v>319.99232141392713</v>
      </c>
      <c r="U520" s="57">
        <f t="shared" si="72"/>
        <v>153.26561509679595</v>
      </c>
    </row>
    <row r="521" spans="17:21" x14ac:dyDescent="0.2">
      <c r="Q521" s="20" t="str">
        <f t="shared" si="73"/>
        <v/>
      </c>
      <c r="R521" s="52">
        <f t="shared" si="74"/>
        <v>258</v>
      </c>
      <c r="S521" s="56">
        <f t="shared" si="70"/>
        <v>0.93941494509836787</v>
      </c>
      <c r="T521" s="56">
        <f t="shared" si="71"/>
        <v>326.52481789074955</v>
      </c>
      <c r="U521" s="57">
        <f t="shared" si="72"/>
        <v>159.36098965554265</v>
      </c>
    </row>
    <row r="522" spans="17:21" x14ac:dyDescent="0.2">
      <c r="Q522" s="20" t="str">
        <f t="shared" si="73"/>
        <v/>
      </c>
      <c r="R522" s="52">
        <f t="shared" si="74"/>
        <v>258.5</v>
      </c>
      <c r="S522" s="56">
        <f t="shared" si="70"/>
        <v>0.93499118854465324</v>
      </c>
      <c r="T522" s="56">
        <f t="shared" si="71"/>
        <v>333.05731436755741</v>
      </c>
      <c r="U522" s="57">
        <f t="shared" si="72"/>
        <v>165.4563642143039</v>
      </c>
    </row>
    <row r="523" spans="17:21" x14ac:dyDescent="0.2">
      <c r="Q523" s="20" t="str">
        <f t="shared" si="73"/>
        <v/>
      </c>
      <c r="R523" s="52">
        <f t="shared" si="74"/>
        <v>259</v>
      </c>
      <c r="S523" s="56">
        <f t="shared" si="70"/>
        <v>0.93163717929983014</v>
      </c>
      <c r="T523" s="56">
        <f t="shared" si="71"/>
        <v>339.58981084437983</v>
      </c>
      <c r="U523" s="57">
        <f t="shared" si="72"/>
        <v>171.5517387730506</v>
      </c>
    </row>
    <row r="524" spans="17:21" x14ac:dyDescent="0.2">
      <c r="Q524" s="20" t="str">
        <f t="shared" si="73"/>
        <v/>
      </c>
      <c r="R524" s="52">
        <f t="shared" si="74"/>
        <v>259.5</v>
      </c>
      <c r="S524" s="56">
        <f t="shared" si="70"/>
        <v>0.92942661998235188</v>
      </c>
      <c r="T524" s="56">
        <f t="shared" si="71"/>
        <v>346.12230732118769</v>
      </c>
      <c r="U524" s="57">
        <f t="shared" si="72"/>
        <v>177.6471133317973</v>
      </c>
    </row>
    <row r="525" spans="17:21" x14ac:dyDescent="0.2">
      <c r="Q525" s="20" t="str">
        <f t="shared" si="73"/>
        <v>Perigee</v>
      </c>
      <c r="R525" s="52">
        <f t="shared" si="74"/>
        <v>260</v>
      </c>
      <c r="S525" s="56">
        <f t="shared" si="70"/>
        <v>0.92840577667383595</v>
      </c>
      <c r="T525" s="56">
        <f t="shared" si="71"/>
        <v>352.65480379801011</v>
      </c>
      <c r="U525" s="57">
        <f t="shared" si="72"/>
        <v>183.74248789055855</v>
      </c>
    </row>
    <row r="526" spans="17:21" x14ac:dyDescent="0.2">
      <c r="Q526" s="20" t="str">
        <f t="shared" si="73"/>
        <v/>
      </c>
      <c r="R526" s="52">
        <f t="shared" si="74"/>
        <v>260.5</v>
      </c>
      <c r="S526" s="56">
        <f t="shared" si="70"/>
        <v>0.9285920512391046</v>
      </c>
      <c r="T526" s="56">
        <f t="shared" si="71"/>
        <v>359.18730027481797</v>
      </c>
      <c r="U526" s="57">
        <f t="shared" si="72"/>
        <v>189.83786244930525</v>
      </c>
    </row>
    <row r="527" spans="17:21" x14ac:dyDescent="0.2">
      <c r="Q527" s="20" t="str">
        <f t="shared" si="73"/>
        <v/>
      </c>
      <c r="R527" s="52">
        <f t="shared" si="74"/>
        <v>261</v>
      </c>
      <c r="S527" s="56">
        <f t="shared" si="70"/>
        <v>0.929973561558332</v>
      </c>
      <c r="T527" s="56">
        <f t="shared" si="71"/>
        <v>5.7197967516403878</v>
      </c>
      <c r="U527" s="57">
        <f t="shared" si="72"/>
        <v>195.93323700805195</v>
      </c>
    </row>
    <row r="528" spans="17:21" x14ac:dyDescent="0.2">
      <c r="Q528" s="20" t="str">
        <f t="shared" si="73"/>
        <v/>
      </c>
      <c r="R528" s="52">
        <f t="shared" si="74"/>
        <v>261.5</v>
      </c>
      <c r="S528" s="56">
        <f t="shared" si="70"/>
        <v>0.9325097452754082</v>
      </c>
      <c r="T528" s="56">
        <f t="shared" si="71"/>
        <v>12.252293228448252</v>
      </c>
      <c r="U528" s="57">
        <f t="shared" si="72"/>
        <v>202.0286115668132</v>
      </c>
    </row>
    <row r="529" spans="17:21" x14ac:dyDescent="0.2">
      <c r="Q529" s="20" t="str">
        <f t="shared" si="73"/>
        <v/>
      </c>
      <c r="R529" s="52">
        <f t="shared" si="74"/>
        <v>262</v>
      </c>
      <c r="S529" s="56">
        <f t="shared" si="70"/>
        <v>0.93613295927078233</v>
      </c>
      <c r="T529" s="56">
        <f t="shared" si="71"/>
        <v>18.784789705270668</v>
      </c>
      <c r="U529" s="57">
        <f t="shared" si="72"/>
        <v>208.1239861255599</v>
      </c>
    </row>
    <row r="530" spans="17:21" x14ac:dyDescent="0.2">
      <c r="Q530" s="20" t="str">
        <f t="shared" si="73"/>
        <v/>
      </c>
      <c r="R530" s="52">
        <f t="shared" si="74"/>
        <v>262.5</v>
      </c>
      <c r="S530" s="56">
        <f t="shared" si="70"/>
        <v>0.94075100490218477</v>
      </c>
      <c r="T530" s="56">
        <f t="shared" si="71"/>
        <v>25.317286182078533</v>
      </c>
      <c r="U530" s="57">
        <f t="shared" si="72"/>
        <v>214.21936068430659</v>
      </c>
    </row>
    <row r="531" spans="17:21" x14ac:dyDescent="0.2">
      <c r="Q531" s="20" t="str">
        <f t="shared" si="73"/>
        <v/>
      </c>
      <c r="R531" s="52">
        <f t="shared" si="74"/>
        <v>263</v>
      </c>
      <c r="S531" s="56">
        <f t="shared" si="70"/>
        <v>0.94625047004232521</v>
      </c>
      <c r="T531" s="56">
        <f t="shared" si="71"/>
        <v>31.849782658900949</v>
      </c>
      <c r="U531" s="57">
        <f t="shared" si="72"/>
        <v>220.31473524305329</v>
      </c>
    </row>
    <row r="532" spans="17:21" x14ac:dyDescent="0.2">
      <c r="Q532" s="20" t="str">
        <f t="shared" si="73"/>
        <v/>
      </c>
      <c r="R532" s="52">
        <f t="shared" si="74"/>
        <v>263.5</v>
      </c>
      <c r="S532" s="56">
        <f t="shared" si="70"/>
        <v>0.95250074485631653</v>
      </c>
      <c r="T532" s="56">
        <f t="shared" si="71"/>
        <v>38.382279135708814</v>
      </c>
      <c r="U532" s="57">
        <f t="shared" si="72"/>
        <v>226.41010980181454</v>
      </c>
    </row>
    <row r="533" spans="17:21" x14ac:dyDescent="0.2">
      <c r="Q533" s="20" t="str">
        <f t="shared" si="73"/>
        <v/>
      </c>
      <c r="R533" s="52">
        <f t="shared" si="74"/>
        <v>264</v>
      </c>
      <c r="S533" s="56">
        <f t="shared" si="70"/>
        <v>0.95935854065388182</v>
      </c>
      <c r="T533" s="56">
        <f t="shared" si="71"/>
        <v>44.91477561253123</v>
      </c>
      <c r="U533" s="57">
        <f t="shared" si="72"/>
        <v>232.50548436056124</v>
      </c>
    </row>
    <row r="534" spans="17:21" x14ac:dyDescent="0.2">
      <c r="Q534" s="20" t="str">
        <f t="shared" si="73"/>
        <v/>
      </c>
      <c r="R534" s="52">
        <f t="shared" si="74"/>
        <v>264.5</v>
      </c>
      <c r="S534" s="56">
        <f t="shared" si="70"/>
        <v>0.96667272127411352</v>
      </c>
      <c r="T534" s="56">
        <f t="shared" si="71"/>
        <v>51.447272089339094</v>
      </c>
      <c r="U534" s="57">
        <f t="shared" si="72"/>
        <v>238.60085891930794</v>
      </c>
    </row>
    <row r="535" spans="17:21" x14ac:dyDescent="0.2">
      <c r="Q535" s="20" t="str">
        <f t="shared" si="73"/>
        <v/>
      </c>
      <c r="R535" s="52">
        <f t="shared" si="74"/>
        <v>265</v>
      </c>
      <c r="S535" s="56">
        <f t="shared" si="70"/>
        <v>0.97428924520850224</v>
      </c>
      <c r="T535" s="56">
        <f t="shared" si="71"/>
        <v>57.979768566161511</v>
      </c>
      <c r="U535" s="57">
        <f t="shared" si="72"/>
        <v>244.69623347806919</v>
      </c>
    </row>
    <row r="536" spans="17:21" x14ac:dyDescent="0.2">
      <c r="Q536" s="20" t="str">
        <f t="shared" si="73"/>
        <v/>
      </c>
      <c r="R536" s="52">
        <f t="shared" si="74"/>
        <v>265.5</v>
      </c>
      <c r="S536" s="56">
        <f t="shared" si="70"/>
        <v>0.98205601453530533</v>
      </c>
      <c r="T536" s="56">
        <f t="shared" si="71"/>
        <v>64.512265042969375</v>
      </c>
      <c r="U536" s="57">
        <f t="shared" si="72"/>
        <v>250.79160803681589</v>
      </c>
    </row>
    <row r="537" spans="17:21" x14ac:dyDescent="0.2">
      <c r="Q537" s="20" t="str">
        <f t="shared" si="73"/>
        <v/>
      </c>
      <c r="R537" s="52">
        <f t="shared" si="74"/>
        <v>266</v>
      </c>
      <c r="S537" s="56">
        <f t="shared" si="70"/>
        <v>0.98982743379801352</v>
      </c>
      <c r="T537" s="56">
        <f t="shared" si="71"/>
        <v>71.044761519791791</v>
      </c>
      <c r="U537" s="57">
        <f t="shared" si="72"/>
        <v>256.88698259556259</v>
      </c>
    </row>
    <row r="538" spans="17:21" x14ac:dyDescent="0.2">
      <c r="Q538" s="20" t="str">
        <f t="shared" si="73"/>
        <v/>
      </c>
      <c r="R538" s="52">
        <f t="shared" si="74"/>
        <v>266.5</v>
      </c>
      <c r="S538" s="56">
        <f t="shared" si="70"/>
        <v>0.99746849785577918</v>
      </c>
      <c r="T538" s="56">
        <f t="shared" si="71"/>
        <v>77.577257996599656</v>
      </c>
      <c r="U538" s="57">
        <f t="shared" si="72"/>
        <v>262.98235715430928</v>
      </c>
    </row>
    <row r="539" spans="17:21" x14ac:dyDescent="0.2">
      <c r="Q539" s="20" t="str">
        <f t="shared" si="73"/>
        <v/>
      </c>
      <c r="R539" s="52">
        <f t="shared" si="74"/>
        <v>267</v>
      </c>
      <c r="S539" s="56">
        <f t="shared" si="70"/>
        <v>1.0048582517023528</v>
      </c>
      <c r="T539" s="56">
        <f t="shared" si="71"/>
        <v>84.109754473422072</v>
      </c>
      <c r="U539" s="57">
        <f t="shared" si="72"/>
        <v>269.07773171307053</v>
      </c>
    </row>
    <row r="540" spans="17:21" x14ac:dyDescent="0.2">
      <c r="Q540" s="20" t="str">
        <f t="shared" si="73"/>
        <v/>
      </c>
      <c r="R540" s="52">
        <f t="shared" si="74"/>
        <v>267.5</v>
      </c>
      <c r="S540" s="56">
        <f t="shared" si="70"/>
        <v>1.011892496149575</v>
      </c>
      <c r="T540" s="56">
        <f t="shared" si="71"/>
        <v>90.642250950229936</v>
      </c>
      <c r="U540" s="57">
        <f t="shared" si="72"/>
        <v>275.17310627181723</v>
      </c>
    </row>
    <row r="541" spans="17:21" x14ac:dyDescent="0.2">
      <c r="Q541" s="20" t="str">
        <f t="shared" si="73"/>
        <v/>
      </c>
      <c r="R541" s="52">
        <f t="shared" si="74"/>
        <v>268</v>
      </c>
      <c r="S541" s="56">
        <f t="shared" si="70"/>
        <v>1.0184856496450156</v>
      </c>
      <c r="T541" s="56">
        <f t="shared" si="71"/>
        <v>97.174747427052353</v>
      </c>
      <c r="U541" s="57">
        <f t="shared" si="72"/>
        <v>281.26848083056393</v>
      </c>
    </row>
    <row r="542" spans="17:21" x14ac:dyDescent="0.2">
      <c r="Q542" s="20" t="str">
        <f t="shared" si="73"/>
        <v/>
      </c>
      <c r="R542" s="52">
        <f t="shared" si="74"/>
        <v>268.5</v>
      </c>
      <c r="S542" s="56">
        <f t="shared" si="70"/>
        <v>1.0245717166245374</v>
      </c>
      <c r="T542" s="56">
        <f t="shared" si="71"/>
        <v>103.70724390386022</v>
      </c>
      <c r="U542" s="57">
        <f t="shared" si="72"/>
        <v>287.36385538932518</v>
      </c>
    </row>
    <row r="543" spans="17:21" x14ac:dyDescent="0.2">
      <c r="Q543" s="20" t="str">
        <f t="shared" si="73"/>
        <v/>
      </c>
      <c r="R543" s="52">
        <f t="shared" si="74"/>
        <v>269</v>
      </c>
      <c r="S543" s="56">
        <f t="shared" si="70"/>
        <v>1.0301043548079059</v>
      </c>
      <c r="T543" s="56">
        <f t="shared" si="71"/>
        <v>110.23974038068263</v>
      </c>
      <c r="U543" s="57">
        <f t="shared" si="72"/>
        <v>293.45922994807188</v>
      </c>
    </row>
    <row r="544" spans="17:21" x14ac:dyDescent="0.2">
      <c r="Q544" s="20" t="str">
        <f t="shared" si="73"/>
        <v/>
      </c>
      <c r="R544" s="52">
        <f t="shared" si="74"/>
        <v>269.5</v>
      </c>
      <c r="S544" s="56">
        <f t="shared" si="70"/>
        <v>1.0350560757567266</v>
      </c>
      <c r="T544" s="56">
        <f t="shared" si="71"/>
        <v>116.7722368574905</v>
      </c>
      <c r="U544" s="57">
        <f t="shared" si="72"/>
        <v>299.55460450681858</v>
      </c>
    </row>
    <row r="545" spans="17:21" x14ac:dyDescent="0.2">
      <c r="Q545" s="20" t="str">
        <f t="shared" si="73"/>
        <v/>
      </c>
      <c r="R545" s="52">
        <f t="shared" si="74"/>
        <v>270</v>
      </c>
      <c r="S545" s="56">
        <f t="shared" si="70"/>
        <v>1.0394166528720494</v>
      </c>
      <c r="T545" s="56">
        <f t="shared" si="71"/>
        <v>123.30473333431291</v>
      </c>
      <c r="U545" s="57">
        <f t="shared" si="72"/>
        <v>305.64997906557983</v>
      </c>
    </row>
    <row r="546" spans="17:21" x14ac:dyDescent="0.2">
      <c r="Q546" s="20" t="str">
        <f t="shared" si="73"/>
        <v/>
      </c>
      <c r="R546" s="52">
        <f t="shared" si="74"/>
        <v>270.5</v>
      </c>
      <c r="S546" s="56">
        <f t="shared" si="70"/>
        <v>1.0431908469518953</v>
      </c>
      <c r="T546" s="56">
        <f t="shared" si="71"/>
        <v>129.83722981112078</v>
      </c>
      <c r="U546" s="57">
        <f t="shared" si="72"/>
        <v>311.74535362432653</v>
      </c>
    </row>
    <row r="547" spans="17:21" x14ac:dyDescent="0.2">
      <c r="Q547" s="20" t="str">
        <f t="shared" si="73"/>
        <v/>
      </c>
      <c r="R547" s="52">
        <f t="shared" si="74"/>
        <v>271</v>
      </c>
      <c r="S547" s="56">
        <f t="shared" si="70"/>
        <v>1.0463955897880353</v>
      </c>
      <c r="T547" s="56">
        <f t="shared" si="71"/>
        <v>136.36972628794319</v>
      </c>
      <c r="U547" s="57">
        <f t="shared" si="72"/>
        <v>317.84072818307322</v>
      </c>
    </row>
    <row r="548" spans="17:21" x14ac:dyDescent="0.2">
      <c r="Q548" s="20" t="str">
        <f t="shared" si="73"/>
        <v/>
      </c>
      <c r="R548" s="52">
        <f t="shared" si="74"/>
        <v>271.5</v>
      </c>
      <c r="S548" s="56">
        <f t="shared" si="70"/>
        <v>1.0490567896495606</v>
      </c>
      <c r="T548" s="56">
        <f t="shared" si="71"/>
        <v>142.90222276475106</v>
      </c>
      <c r="U548" s="57">
        <f t="shared" si="72"/>
        <v>323.93610274181992</v>
      </c>
    </row>
    <row r="549" spans="17:21" x14ac:dyDescent="0.2">
      <c r="Q549" s="20" t="str">
        <f t="shared" si="73"/>
        <v/>
      </c>
      <c r="R549" s="52">
        <f t="shared" si="74"/>
        <v>272</v>
      </c>
      <c r="S549" s="56">
        <f t="shared" si="70"/>
        <v>1.0512059378083756</v>
      </c>
      <c r="T549" s="56">
        <f t="shared" si="71"/>
        <v>149.43471924157348</v>
      </c>
      <c r="U549" s="57">
        <f t="shared" si="72"/>
        <v>330.03147730058117</v>
      </c>
    </row>
    <row r="550" spans="17:21" x14ac:dyDescent="0.2">
      <c r="Q550" s="20" t="str">
        <f t="shared" si="73"/>
        <v/>
      </c>
      <c r="R550" s="52">
        <f t="shared" si="74"/>
        <v>272.5</v>
      </c>
      <c r="S550" s="56">
        <f t="shared" si="70"/>
        <v>1.0528767018170921</v>
      </c>
      <c r="T550" s="56">
        <f t="shared" si="71"/>
        <v>155.96721571838134</v>
      </c>
      <c r="U550" s="57">
        <f t="shared" si="72"/>
        <v>336.12685185932787</v>
      </c>
    </row>
    <row r="551" spans="17:21" x14ac:dyDescent="0.2">
      <c r="Q551" s="20" t="str">
        <f t="shared" si="73"/>
        <v/>
      </c>
      <c r="R551" s="52">
        <f t="shared" si="74"/>
        <v>273</v>
      </c>
      <c r="S551" s="56">
        <f t="shared" si="70"/>
        <v>1.05410168878037</v>
      </c>
      <c r="T551" s="56">
        <f t="shared" si="71"/>
        <v>162.49971219520376</v>
      </c>
      <c r="U551" s="57">
        <f t="shared" si="72"/>
        <v>342.22222641807457</v>
      </c>
    </row>
    <row r="552" spans="17:21" x14ac:dyDescent="0.2">
      <c r="Q552" s="20" t="str">
        <f t="shared" si="73"/>
        <v/>
      </c>
      <c r="R552" s="52">
        <f t="shared" si="74"/>
        <v>273.5</v>
      </c>
      <c r="S552" s="56">
        <f t="shared" si="70"/>
        <v>1.0549095505178365</v>
      </c>
      <c r="T552" s="56">
        <f t="shared" si="71"/>
        <v>169.03220867201162</v>
      </c>
      <c r="U552" s="57">
        <f t="shared" si="72"/>
        <v>348.31760097683582</v>
      </c>
    </row>
    <row r="553" spans="17:21" x14ac:dyDescent="0.2">
      <c r="Q553" s="20" t="str">
        <f t="shared" si="73"/>
        <v/>
      </c>
      <c r="R553" s="52">
        <f t="shared" si="74"/>
        <v>274</v>
      </c>
      <c r="S553" s="56">
        <f t="shared" si="70"/>
        <v>1.05532258287466</v>
      </c>
      <c r="T553" s="56">
        <f t="shared" si="71"/>
        <v>175.56470514883404</v>
      </c>
      <c r="U553" s="57">
        <f t="shared" si="72"/>
        <v>354.41297553558252</v>
      </c>
    </row>
    <row r="554" spans="17:21" x14ac:dyDescent="0.2">
      <c r="Q554" s="20" t="str">
        <f t="shared" si="73"/>
        <v>Apogee</v>
      </c>
      <c r="R554" s="52">
        <f t="shared" si="74"/>
        <v>274.5</v>
      </c>
      <c r="S554" s="56">
        <f t="shared" si="70"/>
        <v>1.0553549444589441</v>
      </c>
      <c r="T554" s="56">
        <f t="shared" si="71"/>
        <v>182.0972016256419</v>
      </c>
      <c r="U554" s="57">
        <f t="shared" si="72"/>
        <v>0.50835009432921652</v>
      </c>
    </row>
    <row r="555" spans="17:21" x14ac:dyDescent="0.2">
      <c r="Q555" s="20" t="str">
        <f t="shared" si="73"/>
        <v/>
      </c>
      <c r="R555" s="52">
        <f t="shared" si="74"/>
        <v>275</v>
      </c>
      <c r="S555" s="56">
        <f t="shared" si="70"/>
        <v>1.0550115870864982</v>
      </c>
      <c r="T555" s="56">
        <f t="shared" si="71"/>
        <v>188.62969810246432</v>
      </c>
      <c r="U555" s="57">
        <f t="shared" si="72"/>
        <v>6.6037246530904667</v>
      </c>
    </row>
    <row r="556" spans="17:21" x14ac:dyDescent="0.2">
      <c r="Q556" s="20" t="str">
        <f t="shared" si="73"/>
        <v/>
      </c>
      <c r="R556" s="52">
        <f t="shared" si="74"/>
        <v>275.5</v>
      </c>
      <c r="S556" s="56">
        <f t="shared" si="70"/>
        <v>1.0542879527889775</v>
      </c>
      <c r="T556" s="56">
        <f t="shared" si="71"/>
        <v>195.16219457927218</v>
      </c>
      <c r="U556" s="57">
        <f t="shared" si="72"/>
        <v>12.699099211837165</v>
      </c>
    </row>
    <row r="557" spans="17:21" x14ac:dyDescent="0.2">
      <c r="Q557" s="20" t="str">
        <f t="shared" si="73"/>
        <v/>
      </c>
      <c r="R557" s="52">
        <f t="shared" si="74"/>
        <v>276</v>
      </c>
      <c r="S557" s="56">
        <f t="shared" si="70"/>
        <v>1.0531704521967318</v>
      </c>
      <c r="T557" s="56">
        <f t="shared" si="71"/>
        <v>201.6946910560946</v>
      </c>
      <c r="U557" s="57">
        <f t="shared" si="72"/>
        <v>18.794473770583863</v>
      </c>
    </row>
    <row r="558" spans="17:21" x14ac:dyDescent="0.2">
      <c r="Q558" s="20" t="str">
        <f t="shared" si="73"/>
        <v/>
      </c>
      <c r="R558" s="52">
        <f t="shared" si="74"/>
        <v>276.5</v>
      </c>
      <c r="S558" s="56">
        <f t="shared" si="70"/>
        <v>1.0516376983713152</v>
      </c>
      <c r="T558" s="56">
        <f t="shared" si="71"/>
        <v>208.22718753290246</v>
      </c>
      <c r="U558" s="57">
        <f t="shared" si="72"/>
        <v>24.889848329330562</v>
      </c>
    </row>
    <row r="559" spans="17:21" x14ac:dyDescent="0.2">
      <c r="Q559" s="20" t="str">
        <f t="shared" si="73"/>
        <v/>
      </c>
      <c r="R559" s="52">
        <f t="shared" si="74"/>
        <v>277</v>
      </c>
      <c r="S559" s="56">
        <f t="shared" si="70"/>
        <v>1.0496624306949551</v>
      </c>
      <c r="T559" s="56">
        <f t="shared" si="71"/>
        <v>214.75968400972488</v>
      </c>
      <c r="U559" s="57">
        <f t="shared" si="72"/>
        <v>30.985222888091812</v>
      </c>
    </row>
    <row r="560" spans="17:21" x14ac:dyDescent="0.2">
      <c r="Q560" s="20" t="str">
        <f t="shared" si="73"/>
        <v/>
      </c>
      <c r="R560" s="52">
        <f t="shared" si="74"/>
        <v>277.5</v>
      </c>
      <c r="S560" s="56">
        <f t="shared" si="70"/>
        <v>1.0472140271255963</v>
      </c>
      <c r="T560" s="56">
        <f t="shared" si="71"/>
        <v>221.29218048653274</v>
      </c>
      <c r="U560" s="57">
        <f t="shared" si="72"/>
        <v>37.08059744683851</v>
      </c>
    </row>
    <row r="561" spans="17:21" x14ac:dyDescent="0.2">
      <c r="Q561" s="20" t="str">
        <f t="shared" si="73"/>
        <v/>
      </c>
      <c r="R561" s="52">
        <f t="shared" si="74"/>
        <v>278</v>
      </c>
      <c r="S561" s="56">
        <f t="shared" si="70"/>
        <v>1.0442614717449037</v>
      </c>
      <c r="T561" s="56">
        <f t="shared" si="71"/>
        <v>227.82467696335516</v>
      </c>
      <c r="U561" s="57">
        <f t="shared" si="72"/>
        <v>43.175972005585209</v>
      </c>
    </row>
    <row r="562" spans="17:21" x14ac:dyDescent="0.2">
      <c r="Q562" s="20" t="str">
        <f t="shared" si="73"/>
        <v/>
      </c>
      <c r="R562" s="52">
        <f t="shared" si="74"/>
        <v>278.5</v>
      </c>
      <c r="S562" s="56">
        <f t="shared" si="70"/>
        <v>1.0407766195795991</v>
      </c>
      <c r="T562" s="56">
        <f t="shared" si="71"/>
        <v>234.35717344016302</v>
      </c>
      <c r="U562" s="57">
        <f t="shared" si="72"/>
        <v>49.271346564346459</v>
      </c>
    </row>
    <row r="563" spans="17:21" x14ac:dyDescent="0.2">
      <c r="Q563" s="20" t="str">
        <f t="shared" si="73"/>
        <v/>
      </c>
      <c r="R563" s="52">
        <f t="shared" si="74"/>
        <v>279</v>
      </c>
      <c r="S563" s="56">
        <f t="shared" si="70"/>
        <v>1.0367375833734611</v>
      </c>
      <c r="T563" s="56">
        <f t="shared" si="71"/>
        <v>240.88966991698544</v>
      </c>
      <c r="U563" s="57">
        <f t="shared" si="72"/>
        <v>55.366721123093157</v>
      </c>
    </row>
    <row r="564" spans="17:21" x14ac:dyDescent="0.2">
      <c r="Q564" s="20" t="str">
        <f t="shared" si="73"/>
        <v/>
      </c>
      <c r="R564" s="52">
        <f t="shared" si="74"/>
        <v>279.5</v>
      </c>
      <c r="S564" s="56">
        <f t="shared" si="70"/>
        <v>1.0321320581782294</v>
      </c>
      <c r="T564" s="56">
        <f t="shared" si="71"/>
        <v>247.4221663937933</v>
      </c>
      <c r="U564" s="57">
        <f t="shared" si="72"/>
        <v>61.462095681839855</v>
      </c>
    </row>
    <row r="565" spans="17:21" x14ac:dyDescent="0.2">
      <c r="Q565" s="20" t="str">
        <f t="shared" si="73"/>
        <v/>
      </c>
      <c r="R565" s="52">
        <f t="shared" si="74"/>
        <v>280</v>
      </c>
      <c r="S565" s="56">
        <f t="shared" si="70"/>
        <v>1.0269603997611298</v>
      </c>
      <c r="T565" s="56">
        <f t="shared" si="71"/>
        <v>253.95466287061572</v>
      </c>
      <c r="U565" s="57">
        <f t="shared" si="72"/>
        <v>67.557470240586554</v>
      </c>
    </row>
    <row r="566" spans="17:21" x14ac:dyDescent="0.2">
      <c r="Q566" s="20" t="str">
        <f t="shared" si="73"/>
        <v/>
      </c>
      <c r="R566" s="52">
        <f t="shared" si="74"/>
        <v>280.5</v>
      </c>
      <c r="S566" s="56">
        <f t="shared" si="70"/>
        <v>1.021238281919624</v>
      </c>
      <c r="T566" s="56">
        <f t="shared" si="71"/>
        <v>260.48715934742359</v>
      </c>
      <c r="U566" s="57">
        <f t="shared" si="72"/>
        <v>73.652844799347804</v>
      </c>
    </row>
    <row r="567" spans="17:21" x14ac:dyDescent="0.2">
      <c r="Q567" s="20" t="str">
        <f t="shared" si="73"/>
        <v/>
      </c>
      <c r="R567" s="52">
        <f t="shared" si="74"/>
        <v>281</v>
      </c>
      <c r="S567" s="56">
        <f t="shared" si="70"/>
        <v>1.0149987754462846</v>
      </c>
      <c r="T567" s="56">
        <f t="shared" si="71"/>
        <v>267.01965582423145</v>
      </c>
      <c r="U567" s="57">
        <f t="shared" si="72"/>
        <v>79.748219358094502</v>
      </c>
    </row>
    <row r="568" spans="17:21" x14ac:dyDescent="0.2">
      <c r="Q568" s="20" t="str">
        <f t="shared" si="73"/>
        <v/>
      </c>
      <c r="R568" s="52">
        <f t="shared" si="74"/>
        <v>281.5</v>
      </c>
      <c r="S568" s="56">
        <f t="shared" si="70"/>
        <v>1.0082937168932855</v>
      </c>
      <c r="T568" s="56">
        <f t="shared" si="71"/>
        <v>273.55215230105387</v>
      </c>
      <c r="U568" s="57">
        <f t="shared" si="72"/>
        <v>85.843593916841201</v>
      </c>
    </row>
    <row r="569" spans="17:21" x14ac:dyDescent="0.2">
      <c r="Q569" s="20" t="str">
        <f t="shared" si="73"/>
        <v/>
      </c>
      <c r="R569" s="52">
        <f t="shared" si="74"/>
        <v>282</v>
      </c>
      <c r="S569" s="56">
        <f t="shared" si="70"/>
        <v>1.0011942672698659</v>
      </c>
      <c r="T569" s="56">
        <f t="shared" si="71"/>
        <v>280.08464877786173</v>
      </c>
      <c r="U569" s="57">
        <f t="shared" si="72"/>
        <v>91.938968475602451</v>
      </c>
    </row>
    <row r="570" spans="17:21" x14ac:dyDescent="0.2">
      <c r="Q570" s="20" t="str">
        <f t="shared" si="73"/>
        <v/>
      </c>
      <c r="R570" s="52">
        <f t="shared" si="74"/>
        <v>282.5</v>
      </c>
      <c r="S570" s="56">
        <f t="shared" si="70"/>
        <v>0.99379059788091129</v>
      </c>
      <c r="T570" s="56">
        <f t="shared" si="71"/>
        <v>286.61714525468415</v>
      </c>
      <c r="U570" s="57">
        <f t="shared" si="72"/>
        <v>98.034343034349149</v>
      </c>
    </row>
    <row r="571" spans="17:21" x14ac:dyDescent="0.2">
      <c r="Q571" s="20" t="str">
        <f t="shared" si="73"/>
        <v/>
      </c>
      <c r="R571" s="52">
        <f t="shared" si="74"/>
        <v>283</v>
      </c>
      <c r="S571" s="56">
        <f t="shared" si="70"/>
        <v>0.98619068095091456</v>
      </c>
      <c r="T571" s="56">
        <f t="shared" si="71"/>
        <v>293.14964173149201</v>
      </c>
      <c r="U571" s="57">
        <f t="shared" si="72"/>
        <v>104.12971759309585</v>
      </c>
    </row>
    <row r="572" spans="17:21" x14ac:dyDescent="0.2">
      <c r="Q572" s="20" t="str">
        <f t="shared" si="73"/>
        <v/>
      </c>
      <c r="R572" s="52">
        <f t="shared" si="74"/>
        <v>283.5</v>
      </c>
      <c r="S572" s="56">
        <f t="shared" si="70"/>
        <v>0.97851820458307515</v>
      </c>
      <c r="T572" s="56">
        <f t="shared" si="71"/>
        <v>299.68213820831443</v>
      </c>
      <c r="U572" s="57">
        <f t="shared" si="72"/>
        <v>110.2250921518571</v>
      </c>
    </row>
    <row r="573" spans="17:21" x14ac:dyDescent="0.2">
      <c r="Q573" s="20" t="str">
        <f t="shared" si="73"/>
        <v/>
      </c>
      <c r="R573" s="52">
        <f t="shared" si="74"/>
        <v>284</v>
      </c>
      <c r="S573" s="56">
        <f t="shared" si="70"/>
        <v>0.97090967301728415</v>
      </c>
      <c r="T573" s="56">
        <f t="shared" si="71"/>
        <v>306.21463468512229</v>
      </c>
      <c r="U573" s="57">
        <f t="shared" si="72"/>
        <v>116.3204667106038</v>
      </c>
    </row>
    <row r="574" spans="17:21" x14ac:dyDescent="0.2">
      <c r="Q574" s="20" t="str">
        <f t="shared" si="73"/>
        <v/>
      </c>
      <c r="R574" s="52">
        <f t="shared" si="74"/>
        <v>284.5</v>
      </c>
      <c r="S574" s="56">
        <f t="shared" si="70"/>
        <v>0.9635107921281153</v>
      </c>
      <c r="T574" s="56">
        <f t="shared" si="71"/>
        <v>312.74713116194471</v>
      </c>
      <c r="U574" s="57">
        <f t="shared" si="72"/>
        <v>122.41584126935049</v>
      </c>
    </row>
    <row r="575" spans="17:21" x14ac:dyDescent="0.2">
      <c r="Q575" s="20" t="str">
        <f t="shared" si="73"/>
        <v/>
      </c>
      <c r="R575" s="52">
        <f t="shared" si="74"/>
        <v>285</v>
      </c>
      <c r="S575" s="56">
        <f t="shared" si="70"/>
        <v>0.95647227481625097</v>
      </c>
      <c r="T575" s="56">
        <f t="shared" si="71"/>
        <v>319.27962763875257</v>
      </c>
      <c r="U575" s="57">
        <f t="shared" si="72"/>
        <v>128.51121582809719</v>
      </c>
    </row>
    <row r="576" spans="17:21" x14ac:dyDescent="0.2">
      <c r="Q576" s="20" t="str">
        <f t="shared" si="73"/>
        <v/>
      </c>
      <c r="R576" s="52">
        <f t="shared" si="74"/>
        <v>285.5</v>
      </c>
      <c r="S576" s="56">
        <f t="shared" si="70"/>
        <v>0.94994522975637385</v>
      </c>
      <c r="T576" s="56">
        <f t="shared" si="71"/>
        <v>325.81212411557499</v>
      </c>
      <c r="U576" s="57">
        <f t="shared" si="72"/>
        <v>134.60659038685844</v>
      </c>
    </row>
    <row r="577" spans="17:21" x14ac:dyDescent="0.2">
      <c r="Q577" s="20" t="str">
        <f t="shared" si="73"/>
        <v/>
      </c>
      <c r="R577" s="52">
        <f t="shared" si="74"/>
        <v>286</v>
      </c>
      <c r="S577" s="56">
        <f t="shared" si="70"/>
        <v>0.94407631851424378</v>
      </c>
      <c r="T577" s="56">
        <f t="shared" si="71"/>
        <v>332.34462059238285</v>
      </c>
      <c r="U577" s="57">
        <f t="shared" si="72"/>
        <v>140.70196494560514</v>
      </c>
    </row>
    <row r="578" spans="17:21" x14ac:dyDescent="0.2">
      <c r="Q578" s="20" t="str">
        <f t="shared" si="73"/>
        <v/>
      </c>
      <c r="R578" s="52">
        <f t="shared" si="74"/>
        <v>286.5</v>
      </c>
      <c r="S578" s="56">
        <f t="shared" si="70"/>
        <v>0.93900287930881832</v>
      </c>
      <c r="T578" s="56">
        <f t="shared" si="71"/>
        <v>338.87711706920527</v>
      </c>
      <c r="U578" s="57">
        <f t="shared" si="72"/>
        <v>146.79733950435184</v>
      </c>
    </row>
    <row r="579" spans="17:21" x14ac:dyDescent="0.2">
      <c r="Q579" s="20" t="str">
        <f t="shared" si="73"/>
        <v/>
      </c>
      <c r="R579" s="52">
        <f t="shared" si="74"/>
        <v>287</v>
      </c>
      <c r="S579" s="56">
        <f t="shared" si="70"/>
        <v>0.93484822003633639</v>
      </c>
      <c r="T579" s="56">
        <f t="shared" si="71"/>
        <v>345.40961354601313</v>
      </c>
      <c r="U579" s="57">
        <f t="shared" si="72"/>
        <v>152.89271406311309</v>
      </c>
    </row>
    <row r="580" spans="17:21" x14ac:dyDescent="0.2">
      <c r="Q580" s="20" t="str">
        <f t="shared" si="73"/>
        <v/>
      </c>
      <c r="R580" s="52">
        <f t="shared" si="74"/>
        <v>287.5</v>
      </c>
      <c r="S580" s="56">
        <f t="shared" si="70"/>
        <v>0.93171727836517171</v>
      </c>
      <c r="T580" s="56">
        <f t="shared" si="71"/>
        <v>351.94211002283555</v>
      </c>
      <c r="U580" s="57">
        <f t="shared" si="72"/>
        <v>158.98808862185979</v>
      </c>
    </row>
    <row r="581" spans="17:21" x14ac:dyDescent="0.2">
      <c r="Q581" s="20" t="str">
        <f t="shared" si="73"/>
        <v/>
      </c>
      <c r="R581" s="52">
        <f t="shared" si="74"/>
        <v>288</v>
      </c>
      <c r="S581" s="56">
        <f t="shared" ref="S581:S644" si="75">(385000.5584-20905.355*COS($U$3*T581)-3699.1109*COS($U$3*(2*U581-T581))-2955.9676*COS($U$3*2*U581)-569.9251*COS($U$3*2*T581)+246.1585*COS($U$3*(2*U581-2*T581)))/385000.5584</f>
        <v>0.92969283295564287</v>
      </c>
      <c r="T581" s="56">
        <f t="shared" ref="T581:T644" si="76">MOD(134.96341138+13.06499295363*($C$17+R581),360)</f>
        <v>358.47460649964341</v>
      </c>
      <c r="U581" s="57">
        <f t="shared" ref="U581:U644" si="77">MOD(297.8502042+12.190749117502*($C$17+R581),360)</f>
        <v>165.08346318060649</v>
      </c>
    </row>
    <row r="582" spans="17:21" x14ac:dyDescent="0.2">
      <c r="Q582" s="20" t="str">
        <f t="shared" ref="Q582:Q645" si="78">IF(AND(S582&lt;S581,S582&lt;S583),"Perigee",IF(AND(S582&gt;S581,S582&gt;S583),"Apogee",""))</f>
        <v>Perigee</v>
      </c>
      <c r="R582" s="52">
        <f t="shared" si="74"/>
        <v>288.5</v>
      </c>
      <c r="S582" s="56">
        <f t="shared" si="75"/>
        <v>0.92883242777130437</v>
      </c>
      <c r="T582" s="56">
        <f t="shared" si="76"/>
        <v>5.0071029764658306</v>
      </c>
      <c r="U582" s="57">
        <f t="shared" si="77"/>
        <v>171.17883773935318</v>
      </c>
    </row>
    <row r="583" spans="17:21" x14ac:dyDescent="0.2">
      <c r="Q583" s="20" t="str">
        <f t="shared" si="78"/>
        <v/>
      </c>
      <c r="R583" s="52">
        <f t="shared" ref="R583:R646" si="79">R582+0.5</f>
        <v>289</v>
      </c>
      <c r="S583" s="56">
        <f t="shared" si="75"/>
        <v>0.92916614202820658</v>
      </c>
      <c r="T583" s="56">
        <f t="shared" si="76"/>
        <v>11.539599453273695</v>
      </c>
      <c r="U583" s="57">
        <f t="shared" si="77"/>
        <v>177.27421229811443</v>
      </c>
    </row>
    <row r="584" spans="17:21" x14ac:dyDescent="0.2">
      <c r="Q584" s="20" t="str">
        <f t="shared" si="78"/>
        <v/>
      </c>
      <c r="R584" s="52">
        <f t="shared" si="79"/>
        <v>289.5</v>
      </c>
      <c r="S584" s="56">
        <f t="shared" si="75"/>
        <v>0.93069530291485403</v>
      </c>
      <c r="T584" s="56">
        <f t="shared" si="76"/>
        <v>18.072095930096111</v>
      </c>
      <c r="U584" s="57">
        <f t="shared" si="77"/>
        <v>183.36958685686113</v>
      </c>
    </row>
    <row r="585" spans="17:21" x14ac:dyDescent="0.2">
      <c r="Q585" s="20" t="str">
        <f t="shared" si="78"/>
        <v/>
      </c>
      <c r="R585" s="52">
        <f t="shared" si="79"/>
        <v>290</v>
      </c>
      <c r="S585" s="56">
        <f t="shared" si="75"/>
        <v>0.93339219842140086</v>
      </c>
      <c r="T585" s="56">
        <f t="shared" si="76"/>
        <v>24.604592406903976</v>
      </c>
      <c r="U585" s="57">
        <f t="shared" si="77"/>
        <v>189.46496141560783</v>
      </c>
    </row>
    <row r="586" spans="17:21" x14ac:dyDescent="0.2">
      <c r="Q586" s="20" t="str">
        <f t="shared" si="78"/>
        <v/>
      </c>
      <c r="R586" s="52">
        <f t="shared" si="79"/>
        <v>290.5</v>
      </c>
      <c r="S586" s="56">
        <f t="shared" si="75"/>
        <v>0.9372008052558678</v>
      </c>
      <c r="T586" s="56">
        <f t="shared" si="76"/>
        <v>31.137088883726392</v>
      </c>
      <c r="U586" s="57">
        <f t="shared" si="77"/>
        <v>195.56033597436908</v>
      </c>
    </row>
    <row r="587" spans="17:21" x14ac:dyDescent="0.2">
      <c r="Q587" s="20" t="str">
        <f t="shared" si="78"/>
        <v/>
      </c>
      <c r="R587" s="52">
        <f t="shared" si="79"/>
        <v>291</v>
      </c>
      <c r="S587" s="56">
        <f t="shared" si="75"/>
        <v>0.94203850382509757</v>
      </c>
      <c r="T587" s="56">
        <f t="shared" si="76"/>
        <v>37.669585360534256</v>
      </c>
      <c r="U587" s="57">
        <f t="shared" si="77"/>
        <v>201.65571053311578</v>
      </c>
    </row>
    <row r="588" spans="17:21" x14ac:dyDescent="0.2">
      <c r="Q588" s="20" t="str">
        <f t="shared" si="78"/>
        <v/>
      </c>
      <c r="R588" s="52">
        <f t="shared" si="79"/>
        <v>291.5</v>
      </c>
      <c r="S588" s="56">
        <f t="shared" si="75"/>
        <v>0.94779871057312237</v>
      </c>
      <c r="T588" s="56">
        <f t="shared" si="76"/>
        <v>44.202081837356673</v>
      </c>
      <c r="U588" s="57">
        <f t="shared" si="77"/>
        <v>207.75108509186248</v>
      </c>
    </row>
    <row r="589" spans="17:21" x14ac:dyDescent="0.2">
      <c r="Q589" s="20" t="str">
        <f t="shared" si="78"/>
        <v/>
      </c>
      <c r="R589" s="52">
        <f t="shared" si="79"/>
        <v>292</v>
      </c>
      <c r="S589" s="56">
        <f t="shared" si="75"/>
        <v>0.95435431948513849</v>
      </c>
      <c r="T589" s="56">
        <f t="shared" si="76"/>
        <v>50.734578314164537</v>
      </c>
      <c r="U589" s="57">
        <f t="shared" si="77"/>
        <v>213.84645965062373</v>
      </c>
    </row>
    <row r="590" spans="17:21" x14ac:dyDescent="0.2">
      <c r="Q590" s="20" t="str">
        <f t="shared" si="78"/>
        <v/>
      </c>
      <c r="R590" s="52">
        <f t="shared" si="79"/>
        <v>292.5</v>
      </c>
      <c r="S590" s="56">
        <f t="shared" si="75"/>
        <v>0.96156181101708837</v>
      </c>
      <c r="T590" s="56">
        <f t="shared" si="76"/>
        <v>57.267074790986953</v>
      </c>
      <c r="U590" s="57">
        <f t="shared" si="77"/>
        <v>219.94183420937043</v>
      </c>
    </row>
    <row r="591" spans="17:21" x14ac:dyDescent="0.2">
      <c r="Q591" s="20" t="str">
        <f t="shared" si="78"/>
        <v/>
      </c>
      <c r="R591" s="52">
        <f t="shared" si="79"/>
        <v>293</v>
      </c>
      <c r="S591" s="56">
        <f t="shared" si="75"/>
        <v>0.96926585959756106</v>
      </c>
      <c r="T591" s="56">
        <f t="shared" si="76"/>
        <v>63.799571267794818</v>
      </c>
      <c r="U591" s="57">
        <f t="shared" si="77"/>
        <v>226.03720876811713</v>
      </c>
    </row>
    <row r="592" spans="17:21" x14ac:dyDescent="0.2">
      <c r="Q592" s="20" t="str">
        <f t="shared" si="78"/>
        <v/>
      </c>
      <c r="R592" s="52">
        <f t="shared" si="79"/>
        <v>293.5</v>
      </c>
      <c r="S592" s="56">
        <f t="shared" si="75"/>
        <v>0.97730425137067178</v>
      </c>
      <c r="T592" s="56">
        <f t="shared" si="76"/>
        <v>70.332067744617234</v>
      </c>
      <c r="U592" s="57">
        <f t="shared" si="77"/>
        <v>232.13258332686382</v>
      </c>
    </row>
    <row r="593" spans="17:21" x14ac:dyDescent="0.2">
      <c r="Q593" s="20" t="str">
        <f t="shared" si="78"/>
        <v/>
      </c>
      <c r="R593" s="52">
        <f t="shared" si="79"/>
        <v>294</v>
      </c>
      <c r="S593" s="56">
        <f t="shared" si="75"/>
        <v>0.98551291284581899</v>
      </c>
      <c r="T593" s="56">
        <f t="shared" si="76"/>
        <v>76.864564221425098</v>
      </c>
      <c r="U593" s="57">
        <f t="shared" si="77"/>
        <v>238.22795788562507</v>
      </c>
    </row>
    <row r="594" spans="17:21" x14ac:dyDescent="0.2">
      <c r="Q594" s="20" t="str">
        <f t="shared" si="78"/>
        <v/>
      </c>
      <c r="R594" s="52">
        <f t="shared" si="79"/>
        <v>294.5</v>
      </c>
      <c r="S594" s="56">
        <f t="shared" si="75"/>
        <v>0.99373084904254605</v>
      </c>
      <c r="T594" s="56">
        <f t="shared" si="76"/>
        <v>83.397060698247515</v>
      </c>
      <c r="U594" s="57">
        <f t="shared" si="77"/>
        <v>244.32333244437177</v>
      </c>
    </row>
    <row r="595" spans="17:21" x14ac:dyDescent="0.2">
      <c r="Q595" s="20" t="str">
        <f t="shared" si="78"/>
        <v/>
      </c>
      <c r="R595" s="52">
        <f t="shared" si="79"/>
        <v>295</v>
      </c>
      <c r="S595" s="56">
        <f t="shared" si="75"/>
        <v>1.0018047965985797</v>
      </c>
      <c r="T595" s="56">
        <f t="shared" si="76"/>
        <v>89.929557175055379</v>
      </c>
      <c r="U595" s="57">
        <f t="shared" si="77"/>
        <v>250.41870700311847</v>
      </c>
    </row>
    <row r="596" spans="17:21" x14ac:dyDescent="0.2">
      <c r="Q596" s="20" t="str">
        <f t="shared" si="78"/>
        <v/>
      </c>
      <c r="R596" s="52">
        <f t="shared" si="79"/>
        <v>295.5</v>
      </c>
      <c r="S596" s="56">
        <f t="shared" si="75"/>
        <v>1.0095934127705275</v>
      </c>
      <c r="T596" s="56">
        <f t="shared" si="76"/>
        <v>96.462053651877795</v>
      </c>
      <c r="U596" s="57">
        <f t="shared" si="77"/>
        <v>256.51408156187972</v>
      </c>
    </row>
    <row r="597" spans="17:21" x14ac:dyDescent="0.2">
      <c r="Q597" s="20" t="str">
        <f t="shared" si="78"/>
        <v/>
      </c>
      <c r="R597" s="52">
        <f t="shared" si="79"/>
        <v>296</v>
      </c>
      <c r="S597" s="56">
        <f t="shared" si="75"/>
        <v>1.0169708445261332</v>
      </c>
      <c r="T597" s="56">
        <f t="shared" si="76"/>
        <v>102.99455012868566</v>
      </c>
      <c r="U597" s="57">
        <f t="shared" si="77"/>
        <v>262.60945612062642</v>
      </c>
    </row>
    <row r="598" spans="17:21" x14ac:dyDescent="0.2">
      <c r="Q598" s="20" t="str">
        <f t="shared" si="78"/>
        <v/>
      </c>
      <c r="R598" s="52">
        <f t="shared" si="79"/>
        <v>296.5</v>
      </c>
      <c r="S598" s="56">
        <f t="shared" si="75"/>
        <v>1.023829551880066</v>
      </c>
      <c r="T598" s="56">
        <f t="shared" si="76"/>
        <v>109.52704660550808</v>
      </c>
      <c r="U598" s="57">
        <f t="shared" si="77"/>
        <v>268.70483067937312</v>
      </c>
    </row>
    <row r="599" spans="17:21" x14ac:dyDescent="0.2">
      <c r="Q599" s="20" t="str">
        <f t="shared" si="78"/>
        <v/>
      </c>
      <c r="R599" s="52">
        <f t="shared" si="79"/>
        <v>297</v>
      </c>
      <c r="S599" s="56">
        <f t="shared" si="75"/>
        <v>1.0300822948312562</v>
      </c>
      <c r="T599" s="56">
        <f t="shared" si="76"/>
        <v>116.05954308231594</v>
      </c>
      <c r="U599" s="57">
        <f t="shared" si="77"/>
        <v>274.80020523813437</v>
      </c>
    </row>
    <row r="600" spans="17:21" x14ac:dyDescent="0.2">
      <c r="Q600" s="20" t="str">
        <f t="shared" si="78"/>
        <v/>
      </c>
      <c r="R600" s="52">
        <f t="shared" si="79"/>
        <v>297.5</v>
      </c>
      <c r="S600" s="56">
        <f t="shared" si="75"/>
        <v>1.0356632320614141</v>
      </c>
      <c r="T600" s="56">
        <f t="shared" si="76"/>
        <v>122.59203955913836</v>
      </c>
      <c r="U600" s="57">
        <f t="shared" si="77"/>
        <v>280.89557979688107</v>
      </c>
    </row>
    <row r="601" spans="17:21" x14ac:dyDescent="0.2">
      <c r="Q601" s="20" t="str">
        <f t="shared" si="78"/>
        <v/>
      </c>
      <c r="R601" s="52">
        <f t="shared" si="79"/>
        <v>298</v>
      </c>
      <c r="S601" s="56">
        <f t="shared" si="75"/>
        <v>1.040528120133049</v>
      </c>
      <c r="T601" s="56">
        <f t="shared" si="76"/>
        <v>129.12453603594622</v>
      </c>
      <c r="U601" s="57">
        <f t="shared" si="77"/>
        <v>286.99095435562776</v>
      </c>
    </row>
    <row r="602" spans="17:21" x14ac:dyDescent="0.2">
      <c r="Q602" s="20" t="str">
        <f t="shared" si="78"/>
        <v/>
      </c>
      <c r="R602" s="52">
        <f t="shared" si="79"/>
        <v>298.5</v>
      </c>
      <c r="S602" s="56">
        <f t="shared" si="75"/>
        <v>1.0446536423996617</v>
      </c>
      <c r="T602" s="56">
        <f t="shared" si="76"/>
        <v>135.65703251276864</v>
      </c>
      <c r="U602" s="57">
        <f t="shared" si="77"/>
        <v>293.08632891437446</v>
      </c>
    </row>
    <row r="603" spans="17:21" x14ac:dyDescent="0.2">
      <c r="Q603" s="20" t="str">
        <f t="shared" si="78"/>
        <v/>
      </c>
      <c r="R603" s="52">
        <f t="shared" si="79"/>
        <v>299</v>
      </c>
      <c r="S603" s="56">
        <f t="shared" si="75"/>
        <v>1.0480359353436075</v>
      </c>
      <c r="T603" s="56">
        <f t="shared" si="76"/>
        <v>142.1895289895765</v>
      </c>
      <c r="U603" s="57">
        <f t="shared" si="77"/>
        <v>299.18170347313571</v>
      </c>
    </row>
    <row r="604" spans="17:21" x14ac:dyDescent="0.2">
      <c r="Q604" s="20" t="str">
        <f t="shared" si="78"/>
        <v/>
      </c>
      <c r="R604" s="52">
        <f t="shared" si="79"/>
        <v>299.5</v>
      </c>
      <c r="S604" s="56">
        <f t="shared" si="75"/>
        <v>1.050688414831066</v>
      </c>
      <c r="T604" s="56">
        <f t="shared" si="76"/>
        <v>148.72202546639892</v>
      </c>
      <c r="U604" s="57">
        <f t="shared" si="77"/>
        <v>305.27707803188241</v>
      </c>
    </row>
    <row r="605" spans="17:21" x14ac:dyDescent="0.2">
      <c r="Q605" s="20" t="str">
        <f t="shared" si="78"/>
        <v/>
      </c>
      <c r="R605" s="52">
        <f t="shared" si="79"/>
        <v>300</v>
      </c>
      <c r="S605" s="56">
        <f t="shared" si="75"/>
        <v>1.0526390342449972</v>
      </c>
      <c r="T605" s="56">
        <f t="shared" si="76"/>
        <v>155.25452194320678</v>
      </c>
      <c r="U605" s="57">
        <f t="shared" si="77"/>
        <v>311.37245259062911</v>
      </c>
    </row>
    <row r="606" spans="17:21" x14ac:dyDescent="0.2">
      <c r="Q606" s="20" t="str">
        <f t="shared" si="78"/>
        <v/>
      </c>
      <c r="R606" s="52">
        <f t="shared" si="79"/>
        <v>300.5</v>
      </c>
      <c r="S606" s="56">
        <f t="shared" si="75"/>
        <v>1.0539271293148484</v>
      </c>
      <c r="T606" s="56">
        <f t="shared" si="76"/>
        <v>161.7870184200292</v>
      </c>
      <c r="U606" s="57">
        <f t="shared" si="77"/>
        <v>317.46782714939036</v>
      </c>
    </row>
    <row r="607" spans="17:21" x14ac:dyDescent="0.2">
      <c r="Q607" s="20" t="str">
        <f t="shared" si="78"/>
        <v/>
      </c>
      <c r="R607" s="52">
        <f t="shared" si="79"/>
        <v>301</v>
      </c>
      <c r="S607" s="56">
        <f t="shared" si="75"/>
        <v>1.0546000197110168</v>
      </c>
      <c r="T607" s="56">
        <f t="shared" si="76"/>
        <v>168.31951489683706</v>
      </c>
      <c r="U607" s="57">
        <f t="shared" si="77"/>
        <v>323.56320170813706</v>
      </c>
    </row>
    <row r="608" spans="17:21" x14ac:dyDescent="0.2">
      <c r="Q608" s="20" t="str">
        <f t="shared" si="78"/>
        <v>Apogee</v>
      </c>
      <c r="R608" s="52">
        <f t="shared" si="79"/>
        <v>301.5</v>
      </c>
      <c r="S608" s="56">
        <f t="shared" si="75"/>
        <v>1.0547095444830801</v>
      </c>
      <c r="T608" s="56">
        <f t="shared" si="76"/>
        <v>174.85201137365948</v>
      </c>
      <c r="U608" s="57">
        <f t="shared" si="77"/>
        <v>329.65857626688376</v>
      </c>
    </row>
    <row r="609" spans="17:21" x14ac:dyDescent="0.2">
      <c r="Q609" s="20" t="str">
        <f t="shared" si="78"/>
        <v/>
      </c>
      <c r="R609" s="52">
        <f t="shared" si="79"/>
        <v>302</v>
      </c>
      <c r="S609" s="56">
        <f t="shared" si="75"/>
        <v>1.0543087069522794</v>
      </c>
      <c r="T609" s="56">
        <f t="shared" si="76"/>
        <v>181.38450785046734</v>
      </c>
      <c r="U609" s="57">
        <f t="shared" si="77"/>
        <v>335.75395082563045</v>
      </c>
    </row>
    <row r="610" spans="17:21" x14ac:dyDescent="0.2">
      <c r="Q610" s="20" t="str">
        <f t="shared" si="78"/>
        <v/>
      </c>
      <c r="R610" s="52">
        <f t="shared" si="79"/>
        <v>302.5</v>
      </c>
      <c r="S610" s="56">
        <f t="shared" si="75"/>
        <v>1.0534485948795091</v>
      </c>
      <c r="T610" s="56">
        <f t="shared" si="76"/>
        <v>187.91700432728976</v>
      </c>
      <c r="U610" s="57">
        <f t="shared" si="77"/>
        <v>341.8493253843917</v>
      </c>
    </row>
    <row r="611" spans="17:21" x14ac:dyDescent="0.2">
      <c r="Q611" s="20" t="str">
        <f t="shared" si="78"/>
        <v/>
      </c>
      <c r="R611" s="52">
        <f t="shared" si="79"/>
        <v>303</v>
      </c>
      <c r="S611" s="56">
        <f t="shared" si="75"/>
        <v>1.0521757241667091</v>
      </c>
      <c r="T611" s="56">
        <f t="shared" si="76"/>
        <v>194.44950080409762</v>
      </c>
      <c r="U611" s="57">
        <f t="shared" si="77"/>
        <v>347.9446999431384</v>
      </c>
    </row>
    <row r="612" spans="17:21" x14ac:dyDescent="0.2">
      <c r="Q612" s="20" t="str">
        <f t="shared" si="78"/>
        <v/>
      </c>
      <c r="R612" s="52">
        <f t="shared" si="79"/>
        <v>303.5</v>
      </c>
      <c r="S612" s="56">
        <f t="shared" si="75"/>
        <v>1.0505299299193647</v>
      </c>
      <c r="T612" s="56">
        <f t="shared" si="76"/>
        <v>200.98199728092004</v>
      </c>
      <c r="U612" s="57">
        <f t="shared" si="77"/>
        <v>354.0400745018851</v>
      </c>
    </row>
    <row r="613" spans="17:21" x14ac:dyDescent="0.2">
      <c r="Q613" s="20" t="str">
        <f t="shared" si="78"/>
        <v/>
      </c>
      <c r="R613" s="52">
        <f t="shared" si="79"/>
        <v>304</v>
      </c>
      <c r="S613" s="56">
        <f t="shared" si="75"/>
        <v>1.0485428986237169</v>
      </c>
      <c r="T613" s="56">
        <f t="shared" si="76"/>
        <v>207.51449375772791</v>
      </c>
      <c r="U613" s="57">
        <f t="shared" si="77"/>
        <v>0.13544906064635143</v>
      </c>
    </row>
    <row r="614" spans="17:21" x14ac:dyDescent="0.2">
      <c r="Q614" s="20" t="str">
        <f t="shared" si="78"/>
        <v/>
      </c>
      <c r="R614" s="52">
        <f t="shared" si="79"/>
        <v>304.5</v>
      </c>
      <c r="S614" s="56">
        <f t="shared" si="75"/>
        <v>1.0462374009525686</v>
      </c>
      <c r="T614" s="56">
        <f t="shared" si="76"/>
        <v>214.04699023455032</v>
      </c>
      <c r="U614" s="57">
        <f t="shared" si="77"/>
        <v>6.2308236193930497</v>
      </c>
    </row>
    <row r="615" spans="17:21" x14ac:dyDescent="0.2">
      <c r="Q615" s="20" t="str">
        <f t="shared" si="78"/>
        <v/>
      </c>
      <c r="R615" s="52">
        <f t="shared" si="79"/>
        <v>305</v>
      </c>
      <c r="S615" s="56">
        <f t="shared" si="75"/>
        <v>1.0436272479727979</v>
      </c>
      <c r="T615" s="56">
        <f t="shared" si="76"/>
        <v>220.57948671135819</v>
      </c>
      <c r="U615" s="57">
        <f t="shared" si="77"/>
        <v>12.326198178139748</v>
      </c>
    </row>
    <row r="616" spans="17:21" x14ac:dyDescent="0.2">
      <c r="Q616" s="20" t="str">
        <f t="shared" si="78"/>
        <v/>
      </c>
      <c r="R616" s="52">
        <f t="shared" si="79"/>
        <v>305.5</v>
      </c>
      <c r="S616" s="56">
        <f t="shared" si="75"/>
        <v>1.0407179560541353</v>
      </c>
      <c r="T616" s="56">
        <f t="shared" si="76"/>
        <v>227.1119831881806</v>
      </c>
      <c r="U616" s="57">
        <f t="shared" si="77"/>
        <v>18.421572736900998</v>
      </c>
    </row>
    <row r="617" spans="17:21" x14ac:dyDescent="0.2">
      <c r="Q617" s="20" t="str">
        <f t="shared" si="78"/>
        <v/>
      </c>
      <c r="R617" s="52">
        <f t="shared" si="79"/>
        <v>306</v>
      </c>
      <c r="S617" s="56">
        <f t="shared" si="75"/>
        <v>1.0375080693657701</v>
      </c>
      <c r="T617" s="56">
        <f t="shared" si="76"/>
        <v>233.64447966498847</v>
      </c>
      <c r="U617" s="57">
        <f t="shared" si="77"/>
        <v>24.516947295647697</v>
      </c>
    </row>
    <row r="618" spans="17:21" x14ac:dyDescent="0.2">
      <c r="Q618" s="20" t="str">
        <f t="shared" si="78"/>
        <v/>
      </c>
      <c r="R618" s="52">
        <f t="shared" si="79"/>
        <v>306.5</v>
      </c>
      <c r="S618" s="56">
        <f t="shared" si="75"/>
        <v>1.0339910552226286</v>
      </c>
      <c r="T618" s="56">
        <f t="shared" si="76"/>
        <v>240.17697614179633</v>
      </c>
      <c r="U618" s="57">
        <f t="shared" si="77"/>
        <v>30.612321854394395</v>
      </c>
    </row>
    <row r="619" spans="17:21" x14ac:dyDescent="0.2">
      <c r="Q619" s="20" t="str">
        <f t="shared" si="78"/>
        <v/>
      </c>
      <c r="R619" s="52">
        <f t="shared" si="79"/>
        <v>307</v>
      </c>
      <c r="S619" s="56">
        <f t="shared" si="75"/>
        <v>1.0301576582953704</v>
      </c>
      <c r="T619" s="56">
        <f t="shared" si="76"/>
        <v>246.70947261861875</v>
      </c>
      <c r="U619" s="57">
        <f t="shared" si="77"/>
        <v>36.707696413141093</v>
      </c>
    </row>
    <row r="620" spans="17:21" x14ac:dyDescent="0.2">
      <c r="Q620" s="20" t="str">
        <f t="shared" si="78"/>
        <v/>
      </c>
      <c r="R620" s="52">
        <f t="shared" si="79"/>
        <v>307.5</v>
      </c>
      <c r="S620" s="56">
        <f t="shared" si="75"/>
        <v>1.0259985761964776</v>
      </c>
      <c r="T620" s="56">
        <f t="shared" si="76"/>
        <v>253.24196909542661</v>
      </c>
      <c r="U620" s="57">
        <f t="shared" si="77"/>
        <v>42.803070971902343</v>
      </c>
    </row>
    <row r="621" spans="17:21" x14ac:dyDescent="0.2">
      <c r="Q621" s="20" t="str">
        <f t="shared" si="78"/>
        <v/>
      </c>
      <c r="R621" s="52">
        <f t="shared" si="79"/>
        <v>308</v>
      </c>
      <c r="S621" s="56">
        <f t="shared" si="75"/>
        <v>1.0215073022912993</v>
      </c>
      <c r="T621" s="56">
        <f t="shared" si="76"/>
        <v>259.77446557224903</v>
      </c>
      <c r="U621" s="57">
        <f t="shared" si="77"/>
        <v>48.898445530649042</v>
      </c>
    </row>
    <row r="622" spans="17:21" x14ac:dyDescent="0.2">
      <c r="Q622" s="20" t="str">
        <f t="shared" si="78"/>
        <v/>
      </c>
      <c r="R622" s="52">
        <f t="shared" si="79"/>
        <v>308.5</v>
      </c>
      <c r="S622" s="56">
        <f t="shared" si="75"/>
        <v>1.0166829725210667</v>
      </c>
      <c r="T622" s="56">
        <f t="shared" si="76"/>
        <v>266.30696204905689</v>
      </c>
      <c r="U622" s="57">
        <f t="shared" si="77"/>
        <v>54.99382008939574</v>
      </c>
    </row>
    <row r="623" spans="17:21" x14ac:dyDescent="0.2">
      <c r="Q623" s="20" t="str">
        <f t="shared" si="78"/>
        <v/>
      </c>
      <c r="R623" s="52">
        <f t="shared" si="79"/>
        <v>309</v>
      </c>
      <c r="S623" s="56">
        <f t="shared" si="75"/>
        <v>1.0115330519633012</v>
      </c>
      <c r="T623" s="56">
        <f t="shared" si="76"/>
        <v>272.83945852587931</v>
      </c>
      <c r="U623" s="57">
        <f t="shared" si="77"/>
        <v>61.08919464815699</v>
      </c>
    </row>
    <row r="624" spans="17:21" x14ac:dyDescent="0.2">
      <c r="Q624" s="20" t="str">
        <f t="shared" si="78"/>
        <v/>
      </c>
      <c r="R624" s="52">
        <f t="shared" si="79"/>
        <v>309.5</v>
      </c>
      <c r="S624" s="56">
        <f t="shared" si="75"/>
        <v>1.006075703818444</v>
      </c>
      <c r="T624" s="56">
        <f t="shared" si="76"/>
        <v>279.37195500268717</v>
      </c>
      <c r="U624" s="57">
        <f t="shared" si="77"/>
        <v>67.184569206903689</v>
      </c>
    </row>
    <row r="625" spans="17:21" x14ac:dyDescent="0.2">
      <c r="Q625" s="20" t="str">
        <f t="shared" si="78"/>
        <v/>
      </c>
      <c r="R625" s="52">
        <f t="shared" si="79"/>
        <v>310</v>
      </c>
      <c r="S625" s="56">
        <f t="shared" si="75"/>
        <v>1.0003416981405922</v>
      </c>
      <c r="T625" s="56">
        <f t="shared" si="76"/>
        <v>285.90445147950959</v>
      </c>
      <c r="U625" s="57">
        <f t="shared" si="77"/>
        <v>73.279943765650387</v>
      </c>
    </row>
    <row r="626" spans="17:21" x14ac:dyDescent="0.2">
      <c r="Q626" s="20" t="str">
        <f t="shared" si="78"/>
        <v/>
      </c>
      <c r="R626" s="52">
        <f t="shared" si="79"/>
        <v>310.5</v>
      </c>
      <c r="S626" s="56">
        <f t="shared" si="75"/>
        <v>0.99437573921381694</v>
      </c>
      <c r="T626" s="56">
        <f t="shared" si="76"/>
        <v>292.43694795631745</v>
      </c>
      <c r="U626" s="57">
        <f t="shared" si="77"/>
        <v>79.375318324397085</v>
      </c>
    </row>
    <row r="627" spans="17:21" x14ac:dyDescent="0.2">
      <c r="Q627" s="20" t="str">
        <f t="shared" si="78"/>
        <v/>
      </c>
      <c r="R627" s="52">
        <f t="shared" si="79"/>
        <v>311</v>
      </c>
      <c r="S627" s="56">
        <f t="shared" si="75"/>
        <v>0.98823711797265024</v>
      </c>
      <c r="T627" s="56">
        <f t="shared" si="76"/>
        <v>298.96944443313987</v>
      </c>
      <c r="U627" s="57">
        <f t="shared" si="77"/>
        <v>85.470692883158335</v>
      </c>
    </row>
    <row r="628" spans="17:21" x14ac:dyDescent="0.2">
      <c r="Q628" s="20" t="str">
        <f t="shared" si="78"/>
        <v/>
      </c>
      <c r="R628" s="52">
        <f t="shared" si="79"/>
        <v>311.5</v>
      </c>
      <c r="S628" s="56">
        <f t="shared" si="75"/>
        <v>0.98199962796856755</v>
      </c>
      <c r="T628" s="56">
        <f t="shared" si="76"/>
        <v>305.50194090994773</v>
      </c>
      <c r="U628" s="57">
        <f t="shared" si="77"/>
        <v>91.566067441905034</v>
      </c>
    </row>
    <row r="629" spans="17:21" x14ac:dyDescent="0.2">
      <c r="Q629" s="20" t="str">
        <f t="shared" si="78"/>
        <v/>
      </c>
      <c r="R629" s="52">
        <f t="shared" si="79"/>
        <v>312</v>
      </c>
      <c r="S629" s="56">
        <f t="shared" si="75"/>
        <v>0.97575071856993711</v>
      </c>
      <c r="T629" s="56">
        <f t="shared" si="76"/>
        <v>312.03443738677015</v>
      </c>
      <c r="U629" s="57">
        <f t="shared" si="77"/>
        <v>97.661442000651732</v>
      </c>
    </row>
    <row r="630" spans="17:21" x14ac:dyDescent="0.2">
      <c r="Q630" s="20" t="str">
        <f t="shared" si="78"/>
        <v/>
      </c>
      <c r="R630" s="52">
        <f t="shared" si="79"/>
        <v>312.5</v>
      </c>
      <c r="S630" s="56">
        <f t="shared" si="75"/>
        <v>0.96958989569570031</v>
      </c>
      <c r="T630" s="56">
        <f t="shared" si="76"/>
        <v>318.56693386357802</v>
      </c>
      <c r="U630" s="57">
        <f t="shared" si="77"/>
        <v>103.75681655941298</v>
      </c>
    </row>
    <row r="631" spans="17:21" x14ac:dyDescent="0.2">
      <c r="Q631" s="20" t="str">
        <f t="shared" si="78"/>
        <v/>
      </c>
      <c r="R631" s="52">
        <f t="shared" si="79"/>
        <v>313</v>
      </c>
      <c r="S631" s="56">
        <f t="shared" si="75"/>
        <v>0.96362641670156168</v>
      </c>
      <c r="T631" s="56">
        <f t="shared" si="76"/>
        <v>325.09943034040043</v>
      </c>
      <c r="U631" s="57">
        <f t="shared" si="77"/>
        <v>109.85219111815968</v>
      </c>
    </row>
    <row r="632" spans="17:21" x14ac:dyDescent="0.2">
      <c r="Q632" s="20" t="str">
        <f t="shared" si="78"/>
        <v/>
      </c>
      <c r="R632" s="52">
        <f t="shared" si="79"/>
        <v>313.5</v>
      </c>
      <c r="S632" s="56">
        <f t="shared" si="75"/>
        <v>0.95797636036673139</v>
      </c>
      <c r="T632" s="56">
        <f t="shared" si="76"/>
        <v>331.6319268172083</v>
      </c>
      <c r="U632" s="57">
        <f t="shared" si="77"/>
        <v>115.94756567690638</v>
      </c>
    </row>
    <row r="633" spans="17:21" x14ac:dyDescent="0.2">
      <c r="Q633" s="20" t="str">
        <f t="shared" si="78"/>
        <v/>
      </c>
      <c r="R633" s="52">
        <f t="shared" si="79"/>
        <v>314</v>
      </c>
      <c r="S633" s="56">
        <f t="shared" si="75"/>
        <v>0.95275918366856605</v>
      </c>
      <c r="T633" s="56">
        <f t="shared" si="76"/>
        <v>338.16442329403071</v>
      </c>
      <c r="U633" s="57">
        <f t="shared" si="77"/>
        <v>122.04294023566763</v>
      </c>
    </row>
    <row r="634" spans="17:21" x14ac:dyDescent="0.2">
      <c r="Q634" s="20" t="str">
        <f t="shared" si="78"/>
        <v/>
      </c>
      <c r="R634" s="52">
        <f t="shared" si="79"/>
        <v>314.5</v>
      </c>
      <c r="S634" s="56">
        <f t="shared" si="75"/>
        <v>0.94809390275800676</v>
      </c>
      <c r="T634" s="56">
        <f t="shared" si="76"/>
        <v>344.69691977083858</v>
      </c>
      <c r="U634" s="57">
        <f t="shared" si="77"/>
        <v>128.13831479441433</v>
      </c>
    </row>
    <row r="635" spans="17:21" x14ac:dyDescent="0.2">
      <c r="Q635" s="20" t="str">
        <f t="shared" si="78"/>
        <v/>
      </c>
      <c r="R635" s="52">
        <f t="shared" si="79"/>
        <v>315</v>
      </c>
      <c r="S635" s="56">
        <f t="shared" si="75"/>
        <v>0.94409505507146763</v>
      </c>
      <c r="T635" s="56">
        <f t="shared" si="76"/>
        <v>351.22941624766099</v>
      </c>
      <c r="U635" s="57">
        <f t="shared" si="77"/>
        <v>134.23368935316103</v>
      </c>
    </row>
    <row r="636" spans="17:21" x14ac:dyDescent="0.2">
      <c r="Q636" s="20" t="str">
        <f t="shared" si="78"/>
        <v/>
      </c>
      <c r="R636" s="52">
        <f t="shared" si="79"/>
        <v>315.5</v>
      </c>
      <c r="S636" s="56">
        <f t="shared" si="75"/>
        <v>0.94086861194076654</v>
      </c>
      <c r="T636" s="56">
        <f t="shared" si="76"/>
        <v>357.76191272446886</v>
      </c>
      <c r="U636" s="57">
        <f t="shared" si="77"/>
        <v>140.32906391190772</v>
      </c>
    </row>
    <row r="637" spans="17:21" x14ac:dyDescent="0.2">
      <c r="Q637" s="20" t="str">
        <f t="shared" si="78"/>
        <v/>
      </c>
      <c r="R637" s="52">
        <f t="shared" si="79"/>
        <v>316</v>
      </c>
      <c r="S637" s="56">
        <f t="shared" si="75"/>
        <v>0.93850801582520404</v>
      </c>
      <c r="T637" s="56">
        <f t="shared" si="76"/>
        <v>4.2944092012912733</v>
      </c>
      <c r="U637" s="57">
        <f t="shared" si="77"/>
        <v>146.42443847066897</v>
      </c>
    </row>
    <row r="638" spans="17:21" x14ac:dyDescent="0.2">
      <c r="Q638" s="20" t="str">
        <f t="shared" si="78"/>
        <v/>
      </c>
      <c r="R638" s="52">
        <f t="shared" si="79"/>
        <v>316.5</v>
      </c>
      <c r="S638" s="56">
        <f t="shared" si="75"/>
        <v>0.93709051318151759</v>
      </c>
      <c r="T638" s="56">
        <f t="shared" si="76"/>
        <v>10.826905678099138</v>
      </c>
      <c r="U638" s="57">
        <f t="shared" si="77"/>
        <v>152.51981302941567</v>
      </c>
    </row>
    <row r="639" spans="17:21" x14ac:dyDescent="0.2">
      <c r="Q639" s="20" t="str">
        <f t="shared" si="78"/>
        <v>Perigee</v>
      </c>
      <c r="R639" s="52">
        <f t="shared" si="79"/>
        <v>317</v>
      </c>
      <c r="S639" s="56">
        <f t="shared" si="75"/>
        <v>0.93667394316018726</v>
      </c>
      <c r="T639" s="56">
        <f t="shared" si="76"/>
        <v>17.359402154921554</v>
      </c>
      <c r="U639" s="57">
        <f t="shared" si="77"/>
        <v>158.61518758816237</v>
      </c>
    </row>
    <row r="640" spans="17:21" x14ac:dyDescent="0.2">
      <c r="Q640" s="20" t="str">
        <f t="shared" si="78"/>
        <v/>
      </c>
      <c r="R640" s="52">
        <f t="shared" si="79"/>
        <v>317.5</v>
      </c>
      <c r="S640" s="56">
        <f t="shared" si="75"/>
        <v>0.9372941242779641</v>
      </c>
      <c r="T640" s="56">
        <f t="shared" si="76"/>
        <v>23.891898631729418</v>
      </c>
      <c r="U640" s="57">
        <f t="shared" si="77"/>
        <v>164.71056214692362</v>
      </c>
    </row>
    <row r="641" spans="17:21" x14ac:dyDescent="0.2">
      <c r="Q641" s="20" t="str">
        <f t="shared" si="78"/>
        <v/>
      </c>
      <c r="R641" s="52">
        <f t="shared" si="79"/>
        <v>318</v>
      </c>
      <c r="S641" s="56">
        <f t="shared" si="75"/>
        <v>0.93896295679995267</v>
      </c>
      <c r="T641" s="56">
        <f t="shared" si="76"/>
        <v>30.424395108551835</v>
      </c>
      <c r="U641" s="57">
        <f t="shared" si="77"/>
        <v>170.80593670567032</v>
      </c>
    </row>
    <row r="642" spans="17:21" x14ac:dyDescent="0.2">
      <c r="Q642" s="20" t="str">
        <f t="shared" si="78"/>
        <v/>
      </c>
      <c r="R642" s="52">
        <f t="shared" si="79"/>
        <v>318.5</v>
      </c>
      <c r="S642" s="56">
        <f t="shared" si="75"/>
        <v>0.94166732889104221</v>
      </c>
      <c r="T642" s="56">
        <f t="shared" si="76"/>
        <v>36.956891585359699</v>
      </c>
      <c r="U642" s="57">
        <f t="shared" si="77"/>
        <v>176.90131126441702</v>
      </c>
    </row>
    <row r="643" spans="17:21" x14ac:dyDescent="0.2">
      <c r="Q643" s="20" t="str">
        <f t="shared" si="78"/>
        <v/>
      </c>
      <c r="R643" s="52">
        <f t="shared" si="79"/>
        <v>319</v>
      </c>
      <c r="S643" s="56">
        <f t="shared" si="75"/>
        <v>0.94536888102123751</v>
      </c>
      <c r="T643" s="56">
        <f t="shared" si="76"/>
        <v>43.489388062182115</v>
      </c>
      <c r="U643" s="57">
        <f t="shared" si="77"/>
        <v>182.99668582317827</v>
      </c>
    </row>
    <row r="644" spans="17:21" x14ac:dyDescent="0.2">
      <c r="Q644" s="20" t="str">
        <f t="shared" si="78"/>
        <v/>
      </c>
      <c r="R644" s="52">
        <f t="shared" si="79"/>
        <v>319.5</v>
      </c>
      <c r="S644" s="56">
        <f t="shared" si="75"/>
        <v>0.95000464715416377</v>
      </c>
      <c r="T644" s="56">
        <f t="shared" si="76"/>
        <v>50.02188453898998</v>
      </c>
      <c r="U644" s="57">
        <f t="shared" si="77"/>
        <v>189.09206038192497</v>
      </c>
    </row>
    <row r="645" spans="17:21" x14ac:dyDescent="0.2">
      <c r="Q645" s="20" t="str">
        <f t="shared" si="78"/>
        <v/>
      </c>
      <c r="R645" s="52">
        <f t="shared" si="79"/>
        <v>320</v>
      </c>
      <c r="S645" s="56">
        <f t="shared" ref="S645:S708" si="80">(385000.5584-20905.355*COS($U$3*T645)-3699.1109*COS($U$3*(2*U645-T645))-2955.9676*COS($U$3*2*U645)-569.9251*COS($U$3*2*T645)+246.1585*COS($U$3*(2*U645-2*T645)))/385000.5584</f>
        <v>0.95548855453742654</v>
      </c>
      <c r="T645" s="56">
        <f t="shared" ref="T645:T708" si="81">MOD(134.96341138+13.06499295363*($C$17+R645),360)</f>
        <v>56.554381015812396</v>
      </c>
      <c r="U645" s="57">
        <f t="shared" ref="U645:U708" si="82">MOD(297.8502042+12.190749117502*($C$17+R645),360)</f>
        <v>195.18743494067166</v>
      </c>
    </row>
    <row r="646" spans="17:21" x14ac:dyDescent="0.2">
      <c r="Q646" s="20" t="str">
        <f t="shared" ref="Q646:Q709" si="83">IF(AND(S646&lt;S645,S646&lt;S647),"Perigee",IF(AND(S646&gt;S645,S646&gt;S647),"Apogee",""))</f>
        <v/>
      </c>
      <c r="R646" s="52">
        <f t="shared" si="79"/>
        <v>320.5</v>
      </c>
      <c r="S646" s="56">
        <f t="shared" si="80"/>
        <v>0.96171372809044753</v>
      </c>
      <c r="T646" s="56">
        <f t="shared" si="81"/>
        <v>63.08687749262026</v>
      </c>
      <c r="U646" s="57">
        <f t="shared" si="82"/>
        <v>201.28280949941836</v>
      </c>
    </row>
    <row r="647" spans="17:21" x14ac:dyDescent="0.2">
      <c r="Q647" s="20" t="str">
        <f t="shared" si="83"/>
        <v/>
      </c>
      <c r="R647" s="52">
        <f t="shared" ref="R647:R710" si="84">R646+0.5</f>
        <v>321</v>
      </c>
      <c r="S647" s="56">
        <f t="shared" si="80"/>
        <v>0.96855551204577528</v>
      </c>
      <c r="T647" s="56">
        <f t="shared" si="81"/>
        <v>69.619373969442677</v>
      </c>
      <c r="U647" s="57">
        <f t="shared" si="82"/>
        <v>207.37818405817961</v>
      </c>
    </row>
    <row r="648" spans="17:21" x14ac:dyDescent="0.2">
      <c r="Q648" s="20" t="str">
        <f t="shared" si="83"/>
        <v/>
      </c>
      <c r="R648" s="52">
        <f t="shared" si="84"/>
        <v>321.5</v>
      </c>
      <c r="S648" s="56">
        <f t="shared" si="80"/>
        <v>0.97587509211008905</v>
      </c>
      <c r="T648" s="56">
        <f t="shared" si="81"/>
        <v>76.151870446250541</v>
      </c>
      <c r="U648" s="57">
        <f t="shared" si="82"/>
        <v>213.47355861692631</v>
      </c>
    </row>
    <row r="649" spans="17:21" x14ac:dyDescent="0.2">
      <c r="Q649" s="20" t="str">
        <f t="shared" si="83"/>
        <v/>
      </c>
      <c r="R649" s="52">
        <f t="shared" si="84"/>
        <v>322</v>
      </c>
      <c r="S649" s="56">
        <f t="shared" si="80"/>
        <v>0.98352357725269235</v>
      </c>
      <c r="T649" s="56">
        <f t="shared" si="81"/>
        <v>82.684366923072957</v>
      </c>
      <c r="U649" s="57">
        <f t="shared" si="82"/>
        <v>219.56893317567301</v>
      </c>
    </row>
    <row r="650" spans="17:21" x14ac:dyDescent="0.2">
      <c r="Q650" s="20" t="str">
        <f t="shared" si="83"/>
        <v/>
      </c>
      <c r="R650" s="52">
        <f t="shared" si="84"/>
        <v>322.5</v>
      </c>
      <c r="S650" s="56">
        <f t="shared" si="80"/>
        <v>0.99134638233061101</v>
      </c>
      <c r="T650" s="56">
        <f t="shared" si="81"/>
        <v>89.216863399880822</v>
      </c>
      <c r="U650" s="57">
        <f t="shared" si="82"/>
        <v>225.66430773443426</v>
      </c>
    </row>
    <row r="651" spans="17:21" x14ac:dyDescent="0.2">
      <c r="Q651" s="20" t="str">
        <f t="shared" si="83"/>
        <v/>
      </c>
      <c r="R651" s="52">
        <f t="shared" si="84"/>
        <v>323</v>
      </c>
      <c r="S651" s="56">
        <f t="shared" si="80"/>
        <v>0.99918774186400328</v>
      </c>
      <c r="T651" s="56">
        <f t="shared" si="81"/>
        <v>95.749359876703238</v>
      </c>
      <c r="U651" s="57">
        <f t="shared" si="82"/>
        <v>231.75968229318096</v>
      </c>
    </row>
    <row r="652" spans="17:21" x14ac:dyDescent="0.2">
      <c r="Q652" s="20" t="str">
        <f t="shared" si="83"/>
        <v/>
      </c>
      <c r="R652" s="52">
        <f t="shared" si="84"/>
        <v>323.5</v>
      </c>
      <c r="S652" s="56">
        <f t="shared" si="80"/>
        <v>1.0068951817974066</v>
      </c>
      <c r="T652" s="56">
        <f t="shared" si="81"/>
        <v>102.2818563535111</v>
      </c>
      <c r="U652" s="57">
        <f t="shared" si="82"/>
        <v>237.85505685192766</v>
      </c>
    </row>
    <row r="653" spans="17:21" x14ac:dyDescent="0.2">
      <c r="Q653" s="20" t="str">
        <f t="shared" si="83"/>
        <v/>
      </c>
      <c r="R653" s="52">
        <f t="shared" si="84"/>
        <v>324</v>
      </c>
      <c r="S653" s="56">
        <f t="shared" si="80"/>
        <v>1.0143237801037597</v>
      </c>
      <c r="T653" s="56">
        <f t="shared" si="81"/>
        <v>108.81435283033352</v>
      </c>
      <c r="U653" s="57">
        <f t="shared" si="82"/>
        <v>243.95043141067435</v>
      </c>
    </row>
    <row r="654" spans="17:21" x14ac:dyDescent="0.2">
      <c r="Q654" s="20" t="str">
        <f t="shared" si="83"/>
        <v/>
      </c>
      <c r="R654" s="52">
        <f t="shared" si="84"/>
        <v>324.5</v>
      </c>
      <c r="S654" s="56">
        <f t="shared" si="80"/>
        <v>1.0213400583468439</v>
      </c>
      <c r="T654" s="56">
        <f t="shared" si="81"/>
        <v>115.34684930714138</v>
      </c>
      <c r="U654" s="57">
        <f t="shared" si="82"/>
        <v>250.04580596943561</v>
      </c>
    </row>
    <row r="655" spans="17:21" x14ac:dyDescent="0.2">
      <c r="Q655" s="20" t="str">
        <f t="shared" si="83"/>
        <v/>
      </c>
      <c r="R655" s="52">
        <f t="shared" si="84"/>
        <v>325</v>
      </c>
      <c r="S655" s="56">
        <f t="shared" si="80"/>
        <v>1.0278253642341175</v>
      </c>
      <c r="T655" s="56">
        <f t="shared" si="81"/>
        <v>121.8793457839638</v>
      </c>
      <c r="U655" s="57">
        <f t="shared" si="82"/>
        <v>256.1411805281823</v>
      </c>
    </row>
    <row r="656" spans="17:21" x14ac:dyDescent="0.2">
      <c r="Q656" s="20" t="str">
        <f t="shared" si="83"/>
        <v/>
      </c>
      <c r="R656" s="52">
        <f t="shared" si="84"/>
        <v>325.5</v>
      </c>
      <c r="S656" s="56">
        <f t="shared" si="80"/>
        <v>1.0336786288875786</v>
      </c>
      <c r="T656" s="56">
        <f t="shared" si="81"/>
        <v>128.41184226077166</v>
      </c>
      <c r="U656" s="57">
        <f t="shared" si="82"/>
        <v>262.236555086929</v>
      </c>
    </row>
    <row r="657" spans="17:21" x14ac:dyDescent="0.2">
      <c r="Q657" s="20" t="str">
        <f t="shared" si="83"/>
        <v/>
      </c>
      <c r="R657" s="52">
        <f t="shared" si="84"/>
        <v>326</v>
      </c>
      <c r="S657" s="56">
        <f t="shared" si="80"/>
        <v>1.0388184109121477</v>
      </c>
      <c r="T657" s="56">
        <f t="shared" si="81"/>
        <v>134.94433873759408</v>
      </c>
      <c r="U657" s="57">
        <f t="shared" si="82"/>
        <v>268.33192964569025</v>
      </c>
    </row>
    <row r="658" spans="17:21" x14ac:dyDescent="0.2">
      <c r="Q658" s="20" t="str">
        <f t="shared" si="83"/>
        <v/>
      </c>
      <c r="R658" s="52">
        <f t="shared" si="84"/>
        <v>326.5</v>
      </c>
      <c r="S658" s="56">
        <f t="shared" si="80"/>
        <v>1.0431841710250846</v>
      </c>
      <c r="T658" s="56">
        <f t="shared" si="81"/>
        <v>141.47683521440194</v>
      </c>
      <c r="U658" s="57">
        <f t="shared" si="82"/>
        <v>274.42730420443695</v>
      </c>
    </row>
    <row r="659" spans="17:21" x14ac:dyDescent="0.2">
      <c r="Q659" s="20" t="str">
        <f t="shared" si="83"/>
        <v/>
      </c>
      <c r="R659" s="52">
        <f t="shared" si="84"/>
        <v>327</v>
      </c>
      <c r="S659" s="56">
        <f t="shared" si="80"/>
        <v>1.046736754572877</v>
      </c>
      <c r="T659" s="56">
        <f t="shared" si="81"/>
        <v>148.00933169122436</v>
      </c>
      <c r="U659" s="57">
        <f t="shared" si="82"/>
        <v>280.52267876318365</v>
      </c>
    </row>
    <row r="660" spans="17:21" x14ac:dyDescent="0.2">
      <c r="Q660" s="20" t="str">
        <f t="shared" si="83"/>
        <v/>
      </c>
      <c r="R660" s="52">
        <f t="shared" si="84"/>
        <v>327.5</v>
      </c>
      <c r="S660" s="56">
        <f t="shared" si="80"/>
        <v>1.0494580931800346</v>
      </c>
      <c r="T660" s="56">
        <f t="shared" si="81"/>
        <v>154.54182816803223</v>
      </c>
      <c r="U660" s="57">
        <f t="shared" si="82"/>
        <v>286.6180533219449</v>
      </c>
    </row>
    <row r="661" spans="17:21" x14ac:dyDescent="0.2">
      <c r="Q661" s="20" t="str">
        <f t="shared" si="83"/>
        <v/>
      </c>
      <c r="R661" s="52">
        <f t="shared" si="84"/>
        <v>328</v>
      </c>
      <c r="S661" s="56">
        <f t="shared" si="80"/>
        <v>1.0513501695321357</v>
      </c>
      <c r="T661" s="56">
        <f t="shared" si="81"/>
        <v>161.07432464485464</v>
      </c>
      <c r="U661" s="57">
        <f t="shared" si="82"/>
        <v>292.7134278806916</v>
      </c>
    </row>
    <row r="662" spans="17:21" x14ac:dyDescent="0.2">
      <c r="Q662" s="20" t="str">
        <f t="shared" si="83"/>
        <v/>
      </c>
      <c r="R662" s="52">
        <f t="shared" si="84"/>
        <v>328.5</v>
      </c>
      <c r="S662" s="56">
        <f t="shared" si="80"/>
        <v>1.0524333194463664</v>
      </c>
      <c r="T662" s="56">
        <f t="shared" si="81"/>
        <v>167.60682112166251</v>
      </c>
      <c r="U662" s="57">
        <f t="shared" si="82"/>
        <v>298.8088024394383</v>
      </c>
    </row>
    <row r="663" spans="17:21" x14ac:dyDescent="0.2">
      <c r="Q663" s="20" t="str">
        <f t="shared" si="83"/>
        <v>Apogee</v>
      </c>
      <c r="R663" s="52">
        <f t="shared" si="84"/>
        <v>329</v>
      </c>
      <c r="S663" s="56">
        <f t="shared" si="80"/>
        <v>1.0527439716210718</v>
      </c>
      <c r="T663" s="56">
        <f t="shared" si="81"/>
        <v>174.13931759848492</v>
      </c>
      <c r="U663" s="57">
        <f t="shared" si="82"/>
        <v>304.90417699818499</v>
      </c>
    </row>
    <row r="664" spans="17:21" x14ac:dyDescent="0.2">
      <c r="Q664" s="20" t="str">
        <f t="shared" si="83"/>
        <v/>
      </c>
      <c r="R664" s="52">
        <f t="shared" si="84"/>
        <v>329.5</v>
      </c>
      <c r="S664" s="56">
        <f t="shared" si="80"/>
        <v>1.0523319466685208</v>
      </c>
      <c r="T664" s="56">
        <f t="shared" si="81"/>
        <v>180.67181407529279</v>
      </c>
      <c r="U664" s="57">
        <f t="shared" si="82"/>
        <v>310.99955155694624</v>
      </c>
    </row>
    <row r="665" spans="17:21" x14ac:dyDescent="0.2">
      <c r="Q665" s="20" t="str">
        <f t="shared" si="83"/>
        <v/>
      </c>
      <c r="R665" s="52">
        <f t="shared" si="84"/>
        <v>330</v>
      </c>
      <c r="S665" s="56">
        <f t="shared" si="80"/>
        <v>1.0512574523538545</v>
      </c>
      <c r="T665" s="56">
        <f t="shared" si="81"/>
        <v>187.2043105521152</v>
      </c>
      <c r="U665" s="57">
        <f t="shared" si="82"/>
        <v>317.09492611569294</v>
      </c>
    </row>
    <row r="666" spans="17:21" x14ac:dyDescent="0.2">
      <c r="Q666" s="20" t="str">
        <f t="shared" si="83"/>
        <v/>
      </c>
      <c r="R666" s="52">
        <f t="shared" si="84"/>
        <v>330.5</v>
      </c>
      <c r="S666" s="56">
        <f t="shared" si="80"/>
        <v>1.0495879207986303</v>
      </c>
      <c r="T666" s="56">
        <f t="shared" si="81"/>
        <v>193.73680702892307</v>
      </c>
      <c r="U666" s="57">
        <f t="shared" si="82"/>
        <v>323.19030067443964</v>
      </c>
    </row>
    <row r="667" spans="17:21" x14ac:dyDescent="0.2">
      <c r="Q667" s="20" t="str">
        <f t="shared" si="83"/>
        <v/>
      </c>
      <c r="R667" s="52">
        <f t="shared" si="84"/>
        <v>331</v>
      </c>
      <c r="S667" s="56">
        <f t="shared" si="80"/>
        <v>1.0473948354725999</v>
      </c>
      <c r="T667" s="56">
        <f t="shared" si="81"/>
        <v>200.26930350574548</v>
      </c>
      <c r="U667" s="57">
        <f t="shared" si="82"/>
        <v>329.28567523320089</v>
      </c>
    </row>
    <row r="668" spans="17:21" x14ac:dyDescent="0.2">
      <c r="Q668" s="20" t="str">
        <f t="shared" si="83"/>
        <v/>
      </c>
      <c r="R668" s="52">
        <f t="shared" si="84"/>
        <v>331.5</v>
      </c>
      <c r="S668" s="56">
        <f t="shared" si="80"/>
        <v>1.0447506911177962</v>
      </c>
      <c r="T668" s="56">
        <f t="shared" si="81"/>
        <v>206.80179998255335</v>
      </c>
      <c r="U668" s="57">
        <f t="shared" si="82"/>
        <v>335.38104979194759</v>
      </c>
    </row>
    <row r="669" spans="17:21" x14ac:dyDescent="0.2">
      <c r="Q669" s="20" t="str">
        <f t="shared" si="83"/>
        <v/>
      </c>
      <c r="R669" s="52">
        <f t="shared" si="84"/>
        <v>332</v>
      </c>
      <c r="S669" s="56">
        <f t="shared" si="80"/>
        <v>1.0417262186549039</v>
      </c>
      <c r="T669" s="56">
        <f t="shared" si="81"/>
        <v>213.33429645937576</v>
      </c>
      <c r="U669" s="57">
        <f t="shared" si="82"/>
        <v>341.47642435069429</v>
      </c>
    </row>
    <row r="670" spans="17:21" x14ac:dyDescent="0.2">
      <c r="Q670" s="20" t="str">
        <f t="shared" si="83"/>
        <v/>
      </c>
      <c r="R670" s="52">
        <f t="shared" si="84"/>
        <v>332.5</v>
      </c>
      <c r="S670" s="56">
        <f t="shared" si="80"/>
        <v>1.0383879902323858</v>
      </c>
      <c r="T670" s="56">
        <f t="shared" si="81"/>
        <v>219.86679293618363</v>
      </c>
      <c r="U670" s="57">
        <f t="shared" si="82"/>
        <v>347.57179890945554</v>
      </c>
    </row>
    <row r="671" spans="17:21" x14ac:dyDescent="0.2">
      <c r="Q671" s="20" t="str">
        <f t="shared" si="83"/>
        <v/>
      </c>
      <c r="R671" s="52">
        <f t="shared" si="84"/>
        <v>333</v>
      </c>
      <c r="S671" s="56">
        <f t="shared" si="80"/>
        <v>1.0347964977656234</v>
      </c>
      <c r="T671" s="56">
        <f t="shared" si="81"/>
        <v>226.39928941299149</v>
      </c>
      <c r="U671" s="57">
        <f t="shared" si="82"/>
        <v>353.66717346820224</v>
      </c>
    </row>
    <row r="672" spans="17:21" x14ac:dyDescent="0.2">
      <c r="Q672" s="20" t="str">
        <f t="shared" si="83"/>
        <v/>
      </c>
      <c r="R672" s="52">
        <f t="shared" si="84"/>
        <v>333.5</v>
      </c>
      <c r="S672" s="56">
        <f t="shared" si="80"/>
        <v>1.0310047726625902</v>
      </c>
      <c r="T672" s="56">
        <f t="shared" si="81"/>
        <v>232.93178588981391</v>
      </c>
      <c r="U672" s="57">
        <f t="shared" si="82"/>
        <v>359.76254802694893</v>
      </c>
    </row>
    <row r="673" spans="17:21" x14ac:dyDescent="0.2">
      <c r="Q673" s="20" t="str">
        <f t="shared" si="83"/>
        <v/>
      </c>
      <c r="R673" s="52">
        <f t="shared" si="84"/>
        <v>334</v>
      </c>
      <c r="S673" s="56">
        <f t="shared" si="80"/>
        <v>1.0270575861866096</v>
      </c>
      <c r="T673" s="56">
        <f t="shared" si="81"/>
        <v>239.46428236662177</v>
      </c>
      <c r="U673" s="57">
        <f t="shared" si="82"/>
        <v>5.8579225856956327</v>
      </c>
    </row>
    <row r="674" spans="17:21" x14ac:dyDescent="0.2">
      <c r="Q674" s="20" t="str">
        <f t="shared" si="83"/>
        <v/>
      </c>
      <c r="R674" s="52">
        <f t="shared" si="84"/>
        <v>334.5</v>
      </c>
      <c r="S674" s="56">
        <f t="shared" si="80"/>
        <v>1.022991240411147</v>
      </c>
      <c r="T674" s="56">
        <f t="shared" si="81"/>
        <v>245.99677884344419</v>
      </c>
      <c r="U674" s="57">
        <f t="shared" si="82"/>
        <v>11.953297144456883</v>
      </c>
    </row>
    <row r="675" spans="17:21" x14ac:dyDescent="0.2">
      <c r="Q675" s="20" t="str">
        <f t="shared" si="83"/>
        <v/>
      </c>
      <c r="R675" s="52">
        <f t="shared" si="84"/>
        <v>335</v>
      </c>
      <c r="S675" s="56">
        <f t="shared" si="80"/>
        <v>1.0188339303585987</v>
      </c>
      <c r="T675" s="56">
        <f t="shared" si="81"/>
        <v>252.52927532025205</v>
      </c>
      <c r="U675" s="57">
        <f t="shared" si="82"/>
        <v>18.048671703203581</v>
      </c>
    </row>
    <row r="676" spans="17:21" x14ac:dyDescent="0.2">
      <c r="Q676" s="20" t="str">
        <f t="shared" si="83"/>
        <v/>
      </c>
      <c r="R676" s="52">
        <f t="shared" si="84"/>
        <v>335.5</v>
      </c>
      <c r="S676" s="56">
        <f t="shared" si="80"/>
        <v>1.014606630039939</v>
      </c>
      <c r="T676" s="56">
        <f t="shared" si="81"/>
        <v>259.06177179707447</v>
      </c>
      <c r="U676" s="57">
        <f t="shared" si="82"/>
        <v>24.14404626195028</v>
      </c>
    </row>
    <row r="677" spans="17:21" x14ac:dyDescent="0.2">
      <c r="Q677" s="20" t="str">
        <f t="shared" si="83"/>
        <v/>
      </c>
      <c r="R677" s="52">
        <f t="shared" si="84"/>
        <v>336</v>
      </c>
      <c r="S677" s="56">
        <f t="shared" si="80"/>
        <v>1.0103244299965382</v>
      </c>
      <c r="T677" s="56">
        <f t="shared" si="81"/>
        <v>265.59426827388234</v>
      </c>
      <c r="U677" s="57">
        <f t="shared" si="82"/>
        <v>30.23942082071153</v>
      </c>
    </row>
    <row r="678" spans="17:21" x14ac:dyDescent="0.2">
      <c r="Q678" s="20" t="str">
        <f t="shared" si="83"/>
        <v/>
      </c>
      <c r="R678" s="52">
        <f t="shared" si="84"/>
        <v>336.5</v>
      </c>
      <c r="S678" s="56">
        <f t="shared" si="80"/>
        <v>1.0059982327124761</v>
      </c>
      <c r="T678" s="56">
        <f t="shared" si="81"/>
        <v>272.12676475070475</v>
      </c>
      <c r="U678" s="57">
        <f t="shared" si="82"/>
        <v>36.334795379458228</v>
      </c>
    </row>
    <row r="679" spans="17:21" x14ac:dyDescent="0.2">
      <c r="Q679" s="20" t="str">
        <f t="shared" si="83"/>
        <v/>
      </c>
      <c r="R679" s="52">
        <f t="shared" si="84"/>
        <v>337</v>
      </c>
      <c r="S679" s="56">
        <f t="shared" si="80"/>
        <v>1.0016366958508904</v>
      </c>
      <c r="T679" s="56">
        <f t="shared" si="81"/>
        <v>278.65926122751262</v>
      </c>
      <c r="U679" s="57">
        <f t="shared" si="82"/>
        <v>42.430169938204926</v>
      </c>
    </row>
    <row r="680" spans="17:21" x14ac:dyDescent="0.2">
      <c r="Q680" s="20" t="str">
        <f t="shared" si="83"/>
        <v/>
      </c>
      <c r="R680" s="52">
        <f t="shared" si="84"/>
        <v>337.5</v>
      </c>
      <c r="S680" s="56">
        <f t="shared" si="80"/>
        <v>0.99724830236713546</v>
      </c>
      <c r="T680" s="56">
        <f t="shared" si="81"/>
        <v>285.19175770433503</v>
      </c>
      <c r="U680" s="57">
        <f t="shared" si="82"/>
        <v>48.525544496951625</v>
      </c>
    </row>
    <row r="681" spans="17:21" x14ac:dyDescent="0.2">
      <c r="Q681" s="20" t="str">
        <f t="shared" si="83"/>
        <v/>
      </c>
      <c r="R681" s="52">
        <f t="shared" si="84"/>
        <v>338</v>
      </c>
      <c r="S681" s="56">
        <f t="shared" si="80"/>
        <v>0.99284343160684341</v>
      </c>
      <c r="T681" s="56">
        <f t="shared" si="81"/>
        <v>291.7242541811429</v>
      </c>
      <c r="U681" s="57">
        <f t="shared" si="82"/>
        <v>54.620919055712875</v>
      </c>
    </row>
    <row r="682" spans="17:21" x14ac:dyDescent="0.2">
      <c r="Q682" s="20" t="str">
        <f t="shared" si="83"/>
        <v/>
      </c>
      <c r="R682" s="52">
        <f t="shared" si="84"/>
        <v>338.5</v>
      </c>
      <c r="S682" s="56">
        <f t="shared" si="80"/>
        <v>0.98843630666341098</v>
      </c>
      <c r="T682" s="56">
        <f t="shared" si="81"/>
        <v>298.25675065796531</v>
      </c>
      <c r="U682" s="57">
        <f t="shared" si="82"/>
        <v>60.716293614459573</v>
      </c>
    </row>
    <row r="683" spans="17:21" x14ac:dyDescent="0.2">
      <c r="Q683" s="20" t="str">
        <f t="shared" si="83"/>
        <v/>
      </c>
      <c r="R683" s="52">
        <f t="shared" si="84"/>
        <v>339</v>
      </c>
      <c r="S683" s="56">
        <f t="shared" si="80"/>
        <v>0.98404670042903664</v>
      </c>
      <c r="T683" s="56">
        <f t="shared" si="81"/>
        <v>304.78924713477318</v>
      </c>
      <c r="U683" s="57">
        <f t="shared" si="82"/>
        <v>66.811668173206272</v>
      </c>
    </row>
    <row r="684" spans="17:21" x14ac:dyDescent="0.2">
      <c r="Q684" s="20" t="str">
        <f t="shared" si="83"/>
        <v/>
      </c>
      <c r="R684" s="52">
        <f t="shared" si="84"/>
        <v>339.5</v>
      </c>
      <c r="S684" s="56">
        <f t="shared" si="80"/>
        <v>0.97970129552681173</v>
      </c>
      <c r="T684" s="56">
        <f t="shared" si="81"/>
        <v>311.32174361159559</v>
      </c>
      <c r="U684" s="57">
        <f t="shared" si="82"/>
        <v>72.907042731967522</v>
      </c>
    </row>
    <row r="685" spans="17:21" x14ac:dyDescent="0.2">
      <c r="Q685" s="20" t="str">
        <f t="shared" si="83"/>
        <v/>
      </c>
      <c r="R685" s="52">
        <f t="shared" si="84"/>
        <v>340</v>
      </c>
      <c r="S685" s="56">
        <f t="shared" si="80"/>
        <v>0.97543461101639539</v>
      </c>
      <c r="T685" s="56">
        <f t="shared" si="81"/>
        <v>317.85424008840346</v>
      </c>
      <c r="U685" s="57">
        <f t="shared" si="82"/>
        <v>79.00241729071422</v>
      </c>
    </row>
    <row r="686" spans="17:21" x14ac:dyDescent="0.2">
      <c r="Q686" s="20" t="str">
        <f t="shared" si="83"/>
        <v/>
      </c>
      <c r="R686" s="52">
        <f t="shared" si="84"/>
        <v>340.5</v>
      </c>
      <c r="S686" s="56">
        <f t="shared" si="80"/>
        <v>0.97128943055321593</v>
      </c>
      <c r="T686" s="56">
        <f t="shared" si="81"/>
        <v>324.38673656522587</v>
      </c>
      <c r="U686" s="57">
        <f t="shared" si="82"/>
        <v>85.097791849460918</v>
      </c>
    </row>
    <row r="687" spans="17:21" x14ac:dyDescent="0.2">
      <c r="Q687" s="20" t="str">
        <f t="shared" si="83"/>
        <v/>
      </c>
      <c r="R687" s="52">
        <f t="shared" si="84"/>
        <v>341</v>
      </c>
      <c r="S687" s="56">
        <f t="shared" si="80"/>
        <v>0.96731669151222022</v>
      </c>
      <c r="T687" s="56">
        <f t="shared" si="81"/>
        <v>330.91923304203374</v>
      </c>
      <c r="U687" s="57">
        <f t="shared" si="82"/>
        <v>91.193166408222169</v>
      </c>
    </row>
    <row r="688" spans="17:21" x14ac:dyDescent="0.2">
      <c r="Q688" s="20" t="str">
        <f t="shared" si="83"/>
        <v/>
      </c>
      <c r="R688" s="52">
        <f t="shared" si="84"/>
        <v>341.5</v>
      </c>
      <c r="S688" s="56">
        <f t="shared" si="80"/>
        <v>0.9635748212892089</v>
      </c>
      <c r="T688" s="56">
        <f t="shared" si="81"/>
        <v>337.45172951885615</v>
      </c>
      <c r="U688" s="57">
        <f t="shared" si="82"/>
        <v>97.288540966968867</v>
      </c>
    </row>
    <row r="689" spans="17:21" x14ac:dyDescent="0.2">
      <c r="Q689" s="20" t="str">
        <f t="shared" si="83"/>
        <v/>
      </c>
      <c r="R689" s="52">
        <f t="shared" si="84"/>
        <v>342</v>
      </c>
      <c r="S689" s="56">
        <f t="shared" si="80"/>
        <v>0.9601285343249546</v>
      </c>
      <c r="T689" s="56">
        <f t="shared" si="81"/>
        <v>343.98422599566402</v>
      </c>
      <c r="U689" s="57">
        <f t="shared" si="82"/>
        <v>103.38391552571557</v>
      </c>
    </row>
    <row r="690" spans="17:21" x14ac:dyDescent="0.2">
      <c r="Q690" s="20" t="str">
        <f t="shared" si="83"/>
        <v/>
      </c>
      <c r="R690" s="52">
        <f t="shared" si="84"/>
        <v>342.5</v>
      </c>
      <c r="S690" s="56">
        <f t="shared" si="80"/>
        <v>0.95704713009815012</v>
      </c>
      <c r="T690" s="56">
        <f t="shared" si="81"/>
        <v>350.51672247248644</v>
      </c>
      <c r="U690" s="57">
        <f t="shared" si="82"/>
        <v>109.47929008446226</v>
      </c>
    </row>
    <row r="691" spans="17:21" x14ac:dyDescent="0.2">
      <c r="Q691" s="20" t="str">
        <f t="shared" si="83"/>
        <v/>
      </c>
      <c r="R691" s="52">
        <f t="shared" si="84"/>
        <v>343</v>
      </c>
      <c r="S691" s="56">
        <f t="shared" si="80"/>
        <v>0.95440235718549704</v>
      </c>
      <c r="T691" s="56">
        <f t="shared" si="81"/>
        <v>357.0492189492943</v>
      </c>
      <c r="U691" s="57">
        <f t="shared" si="82"/>
        <v>115.57466464322351</v>
      </c>
    </row>
    <row r="692" spans="17:21" x14ac:dyDescent="0.2">
      <c r="Q692" s="20" t="str">
        <f t="shared" si="83"/>
        <v/>
      </c>
      <c r="R692" s="52">
        <f t="shared" si="84"/>
        <v>343.5</v>
      </c>
      <c r="S692" s="56">
        <f t="shared" si="80"/>
        <v>0.9522659303654758</v>
      </c>
      <c r="T692" s="56">
        <f t="shared" si="81"/>
        <v>3.5817154261167161</v>
      </c>
      <c r="U692" s="57">
        <f t="shared" si="82"/>
        <v>121.67003920197021</v>
      </c>
    </row>
    <row r="693" spans="17:21" x14ac:dyDescent="0.2">
      <c r="Q693" s="20" t="str">
        <f t="shared" si="83"/>
        <v/>
      </c>
      <c r="R693" s="52">
        <f t="shared" si="84"/>
        <v>344</v>
      </c>
      <c r="S693" s="56">
        <f t="shared" si="80"/>
        <v>0.95070680566742316</v>
      </c>
      <c r="T693" s="56">
        <f t="shared" si="81"/>
        <v>10.11421190292458</v>
      </c>
      <c r="U693" s="57">
        <f t="shared" si="82"/>
        <v>127.76541376071691</v>
      </c>
    </row>
    <row r="694" spans="17:21" x14ac:dyDescent="0.2">
      <c r="Q694" s="20" t="str">
        <f t="shared" si="83"/>
        <v/>
      </c>
      <c r="R694" s="52">
        <f t="shared" si="84"/>
        <v>344.5</v>
      </c>
      <c r="S694" s="56">
        <f t="shared" si="80"/>
        <v>0.94978833144560582</v>
      </c>
      <c r="T694" s="56">
        <f t="shared" si="81"/>
        <v>16.646708379746997</v>
      </c>
      <c r="U694" s="57">
        <f t="shared" si="82"/>
        <v>133.86078831947816</v>
      </c>
    </row>
    <row r="695" spans="17:21" x14ac:dyDescent="0.2">
      <c r="Q695" s="20" t="str">
        <f t="shared" si="83"/>
        <v>Perigee</v>
      </c>
      <c r="R695" s="52">
        <f t="shared" si="84"/>
        <v>345</v>
      </c>
      <c r="S695" s="56">
        <f t="shared" si="80"/>
        <v>0.94956540141448176</v>
      </c>
      <c r="T695" s="56">
        <f t="shared" si="81"/>
        <v>23.179204856554861</v>
      </c>
      <c r="U695" s="57">
        <f t="shared" si="82"/>
        <v>139.95616287822486</v>
      </c>
    </row>
    <row r="696" spans="17:21" x14ac:dyDescent="0.2">
      <c r="Q696" s="20" t="str">
        <f t="shared" si="83"/>
        <v/>
      </c>
      <c r="R696" s="52">
        <f t="shared" si="84"/>
        <v>345.5</v>
      </c>
      <c r="S696" s="56">
        <f t="shared" si="80"/>
        <v>0.95008173778550797</v>
      </c>
      <c r="T696" s="56">
        <f t="shared" si="81"/>
        <v>29.711701333377277</v>
      </c>
      <c r="U696" s="57">
        <f t="shared" si="82"/>
        <v>146.05153743697156</v>
      </c>
    </row>
    <row r="697" spans="17:21" x14ac:dyDescent="0.2">
      <c r="Q697" s="20" t="str">
        <f t="shared" si="83"/>
        <v/>
      </c>
      <c r="R697" s="52">
        <f t="shared" si="84"/>
        <v>346</v>
      </c>
      <c r="S697" s="56">
        <f t="shared" si="80"/>
        <v>0.95136742912019245</v>
      </c>
      <c r="T697" s="56">
        <f t="shared" si="81"/>
        <v>36.244197810185142</v>
      </c>
      <c r="U697" s="57">
        <f t="shared" si="82"/>
        <v>152.14691199571826</v>
      </c>
    </row>
    <row r="698" spans="17:21" x14ac:dyDescent="0.2">
      <c r="Q698" s="20" t="str">
        <f t="shared" si="83"/>
        <v/>
      </c>
      <c r="R698" s="52">
        <f t="shared" si="84"/>
        <v>346.5</v>
      </c>
      <c r="S698" s="56">
        <f t="shared" si="80"/>
        <v>0.95343683843704086</v>
      </c>
      <c r="T698" s="56">
        <f t="shared" si="81"/>
        <v>42.776694287007558</v>
      </c>
      <c r="U698" s="57">
        <f t="shared" si="82"/>
        <v>158.24228655447951</v>
      </c>
    </row>
    <row r="699" spans="17:21" x14ac:dyDescent="0.2">
      <c r="Q699" s="20" t="str">
        <f t="shared" si="83"/>
        <v/>
      </c>
      <c r="R699" s="52">
        <f t="shared" si="84"/>
        <v>347</v>
      </c>
      <c r="S699" s="56">
        <f t="shared" si="80"/>
        <v>0.95628698290314973</v>
      </c>
      <c r="T699" s="56">
        <f t="shared" si="81"/>
        <v>49.309190763815423</v>
      </c>
      <c r="U699" s="57">
        <f t="shared" si="82"/>
        <v>164.3376611132262</v>
      </c>
    </row>
    <row r="700" spans="17:21" x14ac:dyDescent="0.2">
      <c r="Q700" s="20" t="str">
        <f t="shared" si="83"/>
        <v/>
      </c>
      <c r="R700" s="52">
        <f t="shared" si="84"/>
        <v>347.5</v>
      </c>
      <c r="S700" s="56">
        <f t="shared" si="80"/>
        <v>0.95989646775042425</v>
      </c>
      <c r="T700" s="56">
        <f t="shared" si="81"/>
        <v>55.841687240637839</v>
      </c>
      <c r="U700" s="57">
        <f t="shared" si="82"/>
        <v>170.4330356719729</v>
      </c>
    </row>
    <row r="701" spans="17:21" x14ac:dyDescent="0.2">
      <c r="Q701" s="20" t="str">
        <f t="shared" si="83"/>
        <v/>
      </c>
      <c r="R701" s="52">
        <f t="shared" si="84"/>
        <v>348</v>
      </c>
      <c r="S701" s="56">
        <f t="shared" si="80"/>
        <v>0.96422503471658227</v>
      </c>
      <c r="T701" s="56">
        <f t="shared" si="81"/>
        <v>62.374183717445703</v>
      </c>
      <c r="U701" s="57">
        <f t="shared" si="82"/>
        <v>176.52841023073415</v>
      </c>
    </row>
    <row r="702" spans="17:21" x14ac:dyDescent="0.2">
      <c r="Q702" s="20" t="str">
        <f t="shared" si="83"/>
        <v/>
      </c>
      <c r="R702" s="52">
        <f t="shared" si="84"/>
        <v>348.5</v>
      </c>
      <c r="S702" s="56">
        <f t="shared" si="80"/>
        <v>0.96921376031307871</v>
      </c>
      <c r="T702" s="56">
        <f t="shared" si="81"/>
        <v>68.90668019426812</v>
      </c>
      <c r="U702" s="57">
        <f t="shared" si="82"/>
        <v>182.62378478948085</v>
      </c>
    </row>
    <row r="703" spans="17:21" x14ac:dyDescent="0.2">
      <c r="Q703" s="20" t="str">
        <f t="shared" si="83"/>
        <v/>
      </c>
      <c r="R703" s="52">
        <f t="shared" si="84"/>
        <v>349</v>
      </c>
      <c r="S703" s="56">
        <f t="shared" si="80"/>
        <v>0.97478591265984071</v>
      </c>
      <c r="T703" s="56">
        <f t="shared" si="81"/>
        <v>75.439176671075984</v>
      </c>
      <c r="U703" s="57">
        <f t="shared" si="82"/>
        <v>188.71915934822755</v>
      </c>
    </row>
    <row r="704" spans="17:21" x14ac:dyDescent="0.2">
      <c r="Q704" s="20" t="str">
        <f t="shared" si="83"/>
        <v/>
      </c>
      <c r="R704" s="52">
        <f t="shared" si="84"/>
        <v>349.5</v>
      </c>
      <c r="S704" s="56">
        <f t="shared" si="80"/>
        <v>0.98084844865789367</v>
      </c>
      <c r="T704" s="56">
        <f t="shared" si="81"/>
        <v>81.9716731478984</v>
      </c>
      <c r="U704" s="57">
        <f t="shared" si="82"/>
        <v>194.8145339069888</v>
      </c>
    </row>
    <row r="705" spans="17:21" x14ac:dyDescent="0.2">
      <c r="Q705" s="20" t="str">
        <f t="shared" si="83"/>
        <v/>
      </c>
      <c r="R705" s="52">
        <f t="shared" si="84"/>
        <v>350</v>
      </c>
      <c r="S705" s="56">
        <f t="shared" si="80"/>
        <v>0.98729410705311627</v>
      </c>
      <c r="T705" s="56">
        <f t="shared" si="81"/>
        <v>88.504169624706265</v>
      </c>
      <c r="U705" s="57">
        <f t="shared" si="82"/>
        <v>200.9099084657355</v>
      </c>
    </row>
    <row r="706" spans="17:21" x14ac:dyDescent="0.2">
      <c r="Q706" s="20" t="str">
        <f t="shared" si="83"/>
        <v/>
      </c>
      <c r="R706" s="52">
        <f t="shared" si="84"/>
        <v>350.5</v>
      </c>
      <c r="S706" s="56">
        <f t="shared" si="80"/>
        <v>0.99400402859962689</v>
      </c>
      <c r="T706" s="56">
        <f t="shared" si="81"/>
        <v>95.036666101528681</v>
      </c>
      <c r="U706" s="57">
        <f t="shared" si="82"/>
        <v>207.0052830244822</v>
      </c>
    </row>
    <row r="707" spans="17:21" x14ac:dyDescent="0.2">
      <c r="Q707" s="20" t="str">
        <f t="shared" si="83"/>
        <v/>
      </c>
      <c r="R707" s="52">
        <f t="shared" si="84"/>
        <v>351</v>
      </c>
      <c r="S707" s="56">
        <f t="shared" si="80"/>
        <v>1.000850813081791</v>
      </c>
      <c r="T707" s="56">
        <f t="shared" si="81"/>
        <v>101.56916257833655</v>
      </c>
      <c r="U707" s="57">
        <f t="shared" si="82"/>
        <v>213.10065758322889</v>
      </c>
    </row>
    <row r="708" spans="17:21" x14ac:dyDescent="0.2">
      <c r="Q708" s="20" t="str">
        <f t="shared" si="83"/>
        <v/>
      </c>
      <c r="R708" s="52">
        <f t="shared" si="84"/>
        <v>351.5</v>
      </c>
      <c r="S708" s="56">
        <f t="shared" si="80"/>
        <v>1.0077019052946123</v>
      </c>
      <c r="T708" s="56">
        <f t="shared" si="81"/>
        <v>108.10165905515896</v>
      </c>
      <c r="U708" s="57">
        <f t="shared" si="82"/>
        <v>219.19603214199014</v>
      </c>
    </row>
    <row r="709" spans="17:21" x14ac:dyDescent="0.2">
      <c r="Q709" s="20" t="str">
        <f t="shared" si="83"/>
        <v/>
      </c>
      <c r="R709" s="52">
        <f t="shared" si="84"/>
        <v>352</v>
      </c>
      <c r="S709" s="56">
        <f t="shared" ref="S709:S737" si="85">(385000.5584-20905.355*COS($U$3*T709)-3699.1109*COS($U$3*(2*U709-T709))-2955.9676*COS($U$3*2*U709)-569.9251*COS($U$3*2*T709)+246.1585*COS($U$3*(2*U709-2*T709)))/385000.5584</f>
        <v>1.0144231889291859</v>
      </c>
      <c r="T709" s="56">
        <f t="shared" ref="T709:T737" si="86">MOD(134.96341138+13.06499295363*($C$17+R709),360)</f>
        <v>114.63415553196683</v>
      </c>
      <c r="U709" s="57">
        <f t="shared" ref="U709:U737" si="87">MOD(297.8502042+12.190749117502*($C$17+R709),360)</f>
        <v>225.29140670073684</v>
      </c>
    </row>
    <row r="710" spans="17:21" x14ac:dyDescent="0.2">
      <c r="Q710" s="20" t="str">
        <f t="shared" ref="Q710:Q736" si="88">IF(AND(S710&lt;S709,S710&lt;S711),"Perigee",IF(AND(S710&gt;S709,S710&gt;S711),"Apogee",""))</f>
        <v/>
      </c>
      <c r="R710" s="52">
        <f t="shared" si="84"/>
        <v>352.5</v>
      </c>
      <c r="S710" s="56">
        <f t="shared" si="85"/>
        <v>1.0208826591855338</v>
      </c>
      <c r="T710" s="56">
        <f t="shared" si="86"/>
        <v>121.16665200878924</v>
      </c>
      <c r="U710" s="57">
        <f t="shared" si="87"/>
        <v>231.38678125948354</v>
      </c>
    </row>
    <row r="711" spans="17:21" x14ac:dyDescent="0.2">
      <c r="Q711" s="20" t="str">
        <f t="shared" si="88"/>
        <v/>
      </c>
      <c r="R711" s="52">
        <f t="shared" ref="R711:R737" si="89">R710+0.5</f>
        <v>353</v>
      </c>
      <c r="S711" s="56">
        <f t="shared" si="85"/>
        <v>1.0269540421344101</v>
      </c>
      <c r="T711" s="56">
        <f t="shared" si="86"/>
        <v>127.69914848559711</v>
      </c>
      <c r="U711" s="57">
        <f t="shared" si="87"/>
        <v>237.48215581824479</v>
      </c>
    </row>
    <row r="712" spans="17:21" x14ac:dyDescent="0.2">
      <c r="Q712" s="20" t="str">
        <f t="shared" si="88"/>
        <v/>
      </c>
      <c r="R712" s="52">
        <f t="shared" si="89"/>
        <v>353.5</v>
      </c>
      <c r="S712" s="56">
        <f t="shared" si="85"/>
        <v>1.0325202314447244</v>
      </c>
      <c r="T712" s="56">
        <f t="shared" si="86"/>
        <v>134.23164496241952</v>
      </c>
      <c r="U712" s="57">
        <f t="shared" si="87"/>
        <v>243.57753037699149</v>
      </c>
    </row>
    <row r="713" spans="17:21" x14ac:dyDescent="0.2">
      <c r="Q713" s="20" t="str">
        <f t="shared" si="88"/>
        <v/>
      </c>
      <c r="R713" s="52">
        <f t="shared" si="89"/>
        <v>354</v>
      </c>
      <c r="S713" s="56">
        <f t="shared" si="85"/>
        <v>1.0374764209191263</v>
      </c>
      <c r="T713" s="56">
        <f t="shared" si="86"/>
        <v>140.76414143922739</v>
      </c>
      <c r="U713" s="57">
        <f t="shared" si="87"/>
        <v>249.67290493573819</v>
      </c>
    </row>
    <row r="714" spans="17:21" x14ac:dyDescent="0.2">
      <c r="Q714" s="20" t="str">
        <f t="shared" si="88"/>
        <v/>
      </c>
      <c r="R714" s="52">
        <f t="shared" si="89"/>
        <v>354.5</v>
      </c>
      <c r="S714" s="56">
        <f t="shared" si="85"/>
        <v>1.0417328239586847</v>
      </c>
      <c r="T714" s="56">
        <f t="shared" si="86"/>
        <v>147.2966379160498</v>
      </c>
      <c r="U714" s="57">
        <f t="shared" si="87"/>
        <v>255.76827949449944</v>
      </c>
    </row>
    <row r="715" spans="17:21" x14ac:dyDescent="0.2">
      <c r="Q715" s="20" t="str">
        <f t="shared" si="88"/>
        <v/>
      </c>
      <c r="R715" s="52">
        <f t="shared" si="89"/>
        <v>355</v>
      </c>
      <c r="S715" s="56">
        <f t="shared" si="85"/>
        <v>1.0452168880238353</v>
      </c>
      <c r="T715" s="56">
        <f t="shared" si="86"/>
        <v>153.82913439285767</v>
      </c>
      <c r="U715" s="57">
        <f t="shared" si="87"/>
        <v>261.86365405324614</v>
      </c>
    </row>
    <row r="716" spans="17:21" x14ac:dyDescent="0.2">
      <c r="Q716" s="20" t="str">
        <f t="shared" si="88"/>
        <v/>
      </c>
      <c r="R716" s="52">
        <f t="shared" si="89"/>
        <v>355.5</v>
      </c>
      <c r="S716" s="56">
        <f t="shared" si="85"/>
        <v>1.0478749326204426</v>
      </c>
      <c r="T716" s="56">
        <f t="shared" si="86"/>
        <v>160.36163086968008</v>
      </c>
      <c r="U716" s="57">
        <f t="shared" si="87"/>
        <v>267.95902861199284</v>
      </c>
    </row>
    <row r="717" spans="17:21" x14ac:dyDescent="0.2">
      <c r="Q717" s="20" t="str">
        <f t="shared" si="88"/>
        <v/>
      </c>
      <c r="R717" s="52">
        <f t="shared" si="89"/>
        <v>356</v>
      </c>
      <c r="S717" s="56">
        <f t="shared" si="85"/>
        <v>1.0496731624214435</v>
      </c>
      <c r="T717" s="56">
        <f t="shared" si="86"/>
        <v>166.89412734648795</v>
      </c>
      <c r="U717" s="57">
        <f t="shared" si="87"/>
        <v>274.05440317073953</v>
      </c>
    </row>
    <row r="718" spans="17:21" x14ac:dyDescent="0.2">
      <c r="Q718" s="20" t="str">
        <f t="shared" si="88"/>
        <v/>
      </c>
      <c r="R718" s="52">
        <f t="shared" si="89"/>
        <v>356.5</v>
      </c>
      <c r="S718" s="56">
        <f t="shared" si="85"/>
        <v>1.0505980318468107</v>
      </c>
      <c r="T718" s="56">
        <f t="shared" si="86"/>
        <v>173.42662382331036</v>
      </c>
      <c r="U718" s="57">
        <f t="shared" si="87"/>
        <v>280.14977772950078</v>
      </c>
    </row>
    <row r="719" spans="17:21" x14ac:dyDescent="0.2">
      <c r="Q719" s="20" t="str">
        <f t="shared" si="88"/>
        <v>Apogee</v>
      </c>
      <c r="R719" s="52">
        <f t="shared" si="89"/>
        <v>357</v>
      </c>
      <c r="S719" s="56">
        <f t="shared" si="85"/>
        <v>1.0506559627192957</v>
      </c>
      <c r="T719" s="56">
        <f t="shared" si="86"/>
        <v>179.95912030011823</v>
      </c>
      <c r="U719" s="57">
        <f t="shared" si="87"/>
        <v>286.24515228824748</v>
      </c>
    </row>
    <row r="720" spans="17:21" x14ac:dyDescent="0.2">
      <c r="Q720" s="20" t="str">
        <f t="shared" si="88"/>
        <v/>
      </c>
      <c r="R720" s="52">
        <f t="shared" si="89"/>
        <v>357.5</v>
      </c>
      <c r="S720" s="56">
        <f t="shared" si="85"/>
        <v>1.0498724414360401</v>
      </c>
      <c r="T720" s="56">
        <f t="shared" si="86"/>
        <v>186.49161677694065</v>
      </c>
      <c r="U720" s="57">
        <f t="shared" si="87"/>
        <v>292.34052684699418</v>
      </c>
    </row>
    <row r="721" spans="17:21" x14ac:dyDescent="0.2">
      <c r="Q721" s="20" t="str">
        <f t="shared" si="88"/>
        <v/>
      </c>
      <c r="R721" s="52">
        <f t="shared" si="89"/>
        <v>358</v>
      </c>
      <c r="S721" s="56">
        <f t="shared" si="85"/>
        <v>1.0482905454248634</v>
      </c>
      <c r="T721" s="56">
        <f t="shared" si="86"/>
        <v>193.02411325374851</v>
      </c>
      <c r="U721" s="57">
        <f t="shared" si="87"/>
        <v>298.43590140575543</v>
      </c>
    </row>
    <row r="722" spans="17:21" x14ac:dyDescent="0.2">
      <c r="Q722" s="20" t="str">
        <f t="shared" si="88"/>
        <v/>
      </c>
      <c r="R722" s="52">
        <f t="shared" si="89"/>
        <v>358.5</v>
      </c>
      <c r="S722" s="56">
        <f t="shared" si="85"/>
        <v>1.0459689695463827</v>
      </c>
      <c r="T722" s="56">
        <f t="shared" si="86"/>
        <v>199.55660973055637</v>
      </c>
      <c r="U722" s="57">
        <f t="shared" si="87"/>
        <v>304.53127596450213</v>
      </c>
    </row>
    <row r="723" spans="17:21" x14ac:dyDescent="0.2">
      <c r="Q723" s="20" t="str">
        <f t="shared" si="88"/>
        <v/>
      </c>
      <c r="R723" s="52">
        <f t="shared" si="89"/>
        <v>359</v>
      </c>
      <c r="S723" s="56">
        <f t="shared" si="85"/>
        <v>1.0429796407322369</v>
      </c>
      <c r="T723" s="56">
        <f t="shared" si="86"/>
        <v>206.08910620737879</v>
      </c>
      <c r="U723" s="57">
        <f t="shared" si="87"/>
        <v>310.62665052324883</v>
      </c>
    </row>
    <row r="724" spans="17:21" x14ac:dyDescent="0.2">
      <c r="Q724" s="20" t="str">
        <f t="shared" si="88"/>
        <v/>
      </c>
      <c r="R724" s="52">
        <f t="shared" si="89"/>
        <v>359.5</v>
      </c>
      <c r="S724" s="56">
        <f t="shared" si="85"/>
        <v>1.0394050228384184</v>
      </c>
      <c r="T724" s="56">
        <f t="shared" si="86"/>
        <v>212.62160268418666</v>
      </c>
      <c r="U724" s="57">
        <f t="shared" si="87"/>
        <v>316.72202508199553</v>
      </c>
    </row>
    <row r="725" spans="17:21" x14ac:dyDescent="0.2">
      <c r="Q725" s="20" t="str">
        <f t="shared" si="88"/>
        <v/>
      </c>
      <c r="R725" s="52">
        <f t="shared" si="89"/>
        <v>360</v>
      </c>
      <c r="S725" s="56">
        <f t="shared" si="85"/>
        <v>1.0353352229396486</v>
      </c>
      <c r="T725" s="56">
        <f t="shared" si="86"/>
        <v>219.15409916100907</v>
      </c>
      <c r="U725" s="57">
        <f t="shared" si="87"/>
        <v>322.81739964075678</v>
      </c>
    </row>
    <row r="726" spans="17:21" x14ac:dyDescent="0.2">
      <c r="Q726" s="20" t="str">
        <f t="shared" si="88"/>
        <v/>
      </c>
      <c r="R726" s="52">
        <f t="shared" si="89"/>
        <v>360.5</v>
      </c>
      <c r="S726" s="56">
        <f t="shared" si="85"/>
        <v>1.0308650147891383</v>
      </c>
      <c r="T726" s="56">
        <f t="shared" si="86"/>
        <v>225.68659563781694</v>
      </c>
      <c r="U726" s="57">
        <f t="shared" si="87"/>
        <v>328.91277419950347</v>
      </c>
    </row>
    <row r="727" spans="17:21" x14ac:dyDescent="0.2">
      <c r="Q727" s="20" t="str">
        <f t="shared" si="88"/>
        <v/>
      </c>
      <c r="R727" s="52">
        <f t="shared" si="89"/>
        <v>361</v>
      </c>
      <c r="S727" s="56">
        <f t="shared" si="85"/>
        <v>1.0260908948137304</v>
      </c>
      <c r="T727" s="56">
        <f t="shared" si="86"/>
        <v>232.21909211463935</v>
      </c>
      <c r="U727" s="57">
        <f t="shared" si="87"/>
        <v>335.00814875825017</v>
      </c>
    </row>
    <row r="728" spans="17:21" x14ac:dyDescent="0.2">
      <c r="Q728" s="20" t="str">
        <f t="shared" si="88"/>
        <v/>
      </c>
      <c r="R728" s="52">
        <f t="shared" si="89"/>
        <v>361.5</v>
      </c>
      <c r="S728" s="56">
        <f t="shared" si="85"/>
        <v>1.0211082809113181</v>
      </c>
      <c r="T728" s="56">
        <f t="shared" si="86"/>
        <v>238.75158859144722</v>
      </c>
      <c r="U728" s="57">
        <f t="shared" si="87"/>
        <v>341.10352331701142</v>
      </c>
    </row>
    <row r="729" spans="17:21" x14ac:dyDescent="0.2">
      <c r="Q729" s="20" t="str">
        <f t="shared" si="88"/>
        <v/>
      </c>
      <c r="R729" s="52">
        <f t="shared" si="89"/>
        <v>362</v>
      </c>
      <c r="S729" s="56">
        <f t="shared" si="85"/>
        <v>1.0160089547634796</v>
      </c>
      <c r="T729" s="56">
        <f t="shared" si="86"/>
        <v>245.28408506826963</v>
      </c>
      <c r="U729" s="57">
        <f t="shared" si="87"/>
        <v>347.19889787575812</v>
      </c>
    </row>
    <row r="730" spans="17:21" x14ac:dyDescent="0.2">
      <c r="Q730" s="20" t="str">
        <f t="shared" si="88"/>
        <v/>
      </c>
      <c r="R730" s="52">
        <f t="shared" si="89"/>
        <v>362.5</v>
      </c>
      <c r="S730" s="56">
        <f t="shared" si="85"/>
        <v>1.0108788348565929</v>
      </c>
      <c r="T730" s="56">
        <f t="shared" si="86"/>
        <v>251.8165815450775</v>
      </c>
      <c r="U730" s="57">
        <f t="shared" si="87"/>
        <v>353.29427243450482</v>
      </c>
    </row>
    <row r="731" spans="17:21" x14ac:dyDescent="0.2">
      <c r="Q731" s="20" t="str">
        <f t="shared" si="88"/>
        <v/>
      </c>
      <c r="R731" s="52">
        <f t="shared" si="89"/>
        <v>363</v>
      </c>
      <c r="S731" s="56">
        <f t="shared" si="85"/>
        <v>1.0057961505579598</v>
      </c>
      <c r="T731" s="56">
        <f t="shared" si="86"/>
        <v>258.34907802189991</v>
      </c>
      <c r="U731" s="57">
        <f t="shared" si="87"/>
        <v>359.38964699326607</v>
      </c>
    </row>
    <row r="732" spans="17:21" x14ac:dyDescent="0.2">
      <c r="Q732" s="20" t="str">
        <f t="shared" si="88"/>
        <v/>
      </c>
      <c r="R732" s="52">
        <f t="shared" si="89"/>
        <v>363.5</v>
      </c>
      <c r="S732" s="56">
        <f t="shared" si="85"/>
        <v>1.0008300681948961</v>
      </c>
      <c r="T732" s="56">
        <f t="shared" si="86"/>
        <v>264.88157449870778</v>
      </c>
      <c r="U732" s="57">
        <f t="shared" si="87"/>
        <v>5.4850215520127676</v>
      </c>
    </row>
    <row r="733" spans="17:21" x14ac:dyDescent="0.2">
      <c r="Q733" s="20" t="str">
        <f t="shared" si="88"/>
        <v/>
      </c>
      <c r="R733" s="52">
        <f t="shared" si="89"/>
        <v>364</v>
      </c>
      <c r="S733" s="56">
        <f t="shared" si="85"/>
        <v>0.9960397989983012</v>
      </c>
      <c r="T733" s="56">
        <f t="shared" si="86"/>
        <v>271.41407097553019</v>
      </c>
      <c r="U733" s="57">
        <f t="shared" si="87"/>
        <v>11.580396110759466</v>
      </c>
    </row>
    <row r="734" spans="17:21" x14ac:dyDescent="0.2">
      <c r="Q734" s="20" t="str">
        <f t="shared" si="88"/>
        <v/>
      </c>
      <c r="R734" s="52">
        <f t="shared" si="89"/>
        <v>364.5</v>
      </c>
      <c r="S734" s="56">
        <f t="shared" si="85"/>
        <v>0.99147419692686545</v>
      </c>
      <c r="T734" s="56">
        <f t="shared" si="86"/>
        <v>277.94656745233806</v>
      </c>
      <c r="U734" s="57">
        <f t="shared" si="87"/>
        <v>17.675770669506164</v>
      </c>
    </row>
    <row r="735" spans="17:21" x14ac:dyDescent="0.2">
      <c r="Q735" s="20" t="str">
        <f t="shared" si="88"/>
        <v/>
      </c>
      <c r="R735" s="52">
        <f t="shared" si="89"/>
        <v>365</v>
      </c>
      <c r="S735" s="56">
        <f t="shared" si="85"/>
        <v>0.98717183272432207</v>
      </c>
      <c r="T735" s="56">
        <f t="shared" si="86"/>
        <v>284.47906392916047</v>
      </c>
      <c r="U735" s="57">
        <f t="shared" si="87"/>
        <v>23.771145228267414</v>
      </c>
    </row>
    <row r="736" spans="17:21" x14ac:dyDescent="0.2">
      <c r="Q736" s="20" t="str">
        <f t="shared" si="88"/>
        <v/>
      </c>
      <c r="R736" s="52">
        <f t="shared" si="89"/>
        <v>365.5</v>
      </c>
      <c r="S736" s="56">
        <f t="shared" si="85"/>
        <v>0.98316151000577157</v>
      </c>
      <c r="T736" s="56">
        <f t="shared" si="86"/>
        <v>291.01156040596834</v>
      </c>
      <c r="U736" s="57">
        <f t="shared" si="87"/>
        <v>29.866519787014113</v>
      </c>
    </row>
    <row r="737" spans="17:21" x14ac:dyDescent="0.2">
      <c r="Q737" s="20" t="str">
        <f>IF(AND(S737&lt;S736,S737&lt;S749),"Perigee",IF(AND(S737&gt;S736,S737&gt;S749),"Apogee",""))</f>
        <v/>
      </c>
      <c r="R737" s="53">
        <f t="shared" si="89"/>
        <v>366</v>
      </c>
      <c r="S737" s="44">
        <f t="shared" si="85"/>
        <v>0.97946317057925281</v>
      </c>
      <c r="T737" s="44">
        <f t="shared" si="86"/>
        <v>297.54405688279076</v>
      </c>
      <c r="U737" s="58">
        <f t="shared" si="87"/>
        <v>35.961894345760811</v>
      </c>
    </row>
  </sheetData>
  <sheetProtection sheet="1" objects="1" scenarios="1"/>
  <mergeCells count="9">
    <mergeCell ref="E73:M73"/>
    <mergeCell ref="B9:C9"/>
    <mergeCell ref="L22:M22"/>
    <mergeCell ref="G57:H57"/>
    <mergeCell ref="L57:M57"/>
    <mergeCell ref="G22:H22"/>
    <mergeCell ref="E20:M20"/>
    <mergeCell ref="E55:M55"/>
    <mergeCell ref="E38:M38"/>
  </mergeCells>
  <conditionalFormatting sqref="F24:F36">
    <cfRule type="colorScale" priority="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59:F71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K24:K36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K59:K71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3C782-4A23-994C-9AA7-87480B807051}">
  <dimension ref="A1"/>
  <sheetViews>
    <sheetView showGridLines="0" workbookViewId="0">
      <selection activeCell="B42" sqref="B42"/>
    </sheetView>
  </sheetViews>
  <sheetFormatPr baseColWidth="10" defaultRowHeight="16" x14ac:dyDescent="0.2"/>
  <sheetData/>
  <sheetProtection sheet="1" objects="1" scenarios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Introduction</vt:lpstr>
      <vt:lpstr>Tides</vt:lpstr>
      <vt:lpstr>Background</vt:lpstr>
    </vt:vector>
  </TitlesOfParts>
  <Manager/>
  <Company>Astronomy Morsels</Company>
  <LinksUpToDate>false</LinksUpToDate>
  <SharedDoc>false</SharedDoc>
  <HyperlinkBase>www.astronomy-morsels.ch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Tides: Spring and Neaps</dc:title>
  <dc:subject/>
  <dc:creator>Anton Viola</dc:creator>
  <cp:keywords/>
  <dc:description/>
  <cp:lastModifiedBy>Anton Viola</cp:lastModifiedBy>
  <dcterms:created xsi:type="dcterms:W3CDTF">2016-06-12T12:50:56Z</dcterms:created>
  <dcterms:modified xsi:type="dcterms:W3CDTF">2024-05-25T18:39:56Z</dcterms:modified>
  <cp:category/>
</cp:coreProperties>
</file>