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0F5B029F-5D11-F741-AE1B-463C3079EC8D}" xr6:coauthVersionLast="47" xr6:coauthVersionMax="47" xr10:uidLastSave="{00000000-0000-0000-0000-000000000000}"/>
  <bookViews>
    <workbookView xWindow="5900" yWindow="4060" windowWidth="31200" windowHeight="16300" xr2:uid="{00000000-000D-0000-FFFF-FFFF00000000}"/>
  </bookViews>
  <sheets>
    <sheet name="Introduction" sheetId="9" r:id="rId1"/>
    <sheet name="Equinoxes, Solstices" sheetId="17" r:id="rId2"/>
    <sheet name="Background" sheetId="18" r:id="rId3"/>
  </sheets>
  <definedNames>
    <definedName name="A_B1">#REF!</definedName>
    <definedName name="A_B2">#REF!</definedName>
    <definedName name="A_B3">#REF!</definedName>
    <definedName name="A_C1">#REF!</definedName>
    <definedName name="A_C2">#REF!</definedName>
    <definedName name="A_CF">#REF!</definedName>
    <definedName name="A_D1">#REF!</definedName>
    <definedName name="A_D2">#REF!</definedName>
    <definedName name="A_E1">#REF!</definedName>
    <definedName name="A_E2">#REF!</definedName>
    <definedName name="A_E3">#REF!</definedName>
    <definedName name="A_E4">#REF!</definedName>
    <definedName name="A_E5">#REF!</definedName>
    <definedName name="A_E6">#REF!</definedName>
    <definedName name="A_F1">#REF!</definedName>
    <definedName name="A_F2">#REF!</definedName>
    <definedName name="A_G1">#REF!</definedName>
    <definedName name="A_G2">#REF!</definedName>
    <definedName name="A_H1">#REF!</definedName>
    <definedName name="A_H2">#REF!</definedName>
    <definedName name="A_I1">#REF!</definedName>
    <definedName name="A_jup1">#REF!</definedName>
    <definedName name="A_jup2">#REF!</definedName>
    <definedName name="A_jup3">#REF!</definedName>
    <definedName name="A_jup4">#REF!</definedName>
    <definedName name="A_K1">#REF!</definedName>
    <definedName name="A_K2">#REF!</definedName>
    <definedName name="A_L1">#REF!</definedName>
    <definedName name="A_L2">#REF!</definedName>
    <definedName name="A_lun1">#REF!</definedName>
    <definedName name="A_lun2">#REF!</definedName>
    <definedName name="A_lun3">#REF!</definedName>
    <definedName name="A_lun4">#REF!</definedName>
    <definedName name="A_M1">#REF!</definedName>
    <definedName name="A_M2">#REF!</definedName>
    <definedName name="A_M3">#REF!</definedName>
    <definedName name="A_mars1">#REF!</definedName>
    <definedName name="A_mars2">#REF!</definedName>
    <definedName name="A_mars3">#REF!</definedName>
    <definedName name="A_mars4">#REF!</definedName>
    <definedName name="A_mer1">#REF!</definedName>
    <definedName name="A_mer2">#REF!</definedName>
    <definedName name="A_N1">#REF!</definedName>
    <definedName name="A_N2">#REF!</definedName>
    <definedName name="A_N3">#REF!</definedName>
    <definedName name="A_O1">#REF!</definedName>
    <definedName name="A_P1">#REF!</definedName>
    <definedName name="A_P2">#REF!</definedName>
    <definedName name="A_Q1">#REF!</definedName>
    <definedName name="A_sat1">#REF!</definedName>
    <definedName name="A_sat2">#REF!</definedName>
    <definedName name="A_sat3">#REF!</definedName>
    <definedName name="A_sat4">#REF!</definedName>
    <definedName name="A_sun1">#REF!</definedName>
    <definedName name="A_sun2">#REF!</definedName>
    <definedName name="A_sun3">#REF!</definedName>
    <definedName name="A_ven1">#REF!</definedName>
    <definedName name="A_X">#REF!</definedName>
    <definedName name="AU">#REF!</definedName>
    <definedName name="DR">#REF!</definedName>
    <definedName name="ER">#REF!</definedName>
    <definedName name="MoonPhaseTable">#REF!</definedName>
    <definedName name="RD">#REF!</definedName>
    <definedName name="RSA">#REF!</definedName>
    <definedName name="S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" i="17" l="1"/>
  <c r="D46" i="17" s="1"/>
  <c r="C19" i="17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D18" i="17" s="1"/>
  <c r="D19" i="17" s="1"/>
  <c r="D20" i="17" s="1"/>
  <c r="D21" i="17" s="1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D36" i="17" s="1"/>
  <c r="D37" i="17" s="1"/>
  <c r="D38" i="17" s="1"/>
  <c r="D39" i="17" s="1"/>
  <c r="D40" i="17" s="1"/>
  <c r="D41" i="17" s="1"/>
  <c r="D42" i="17" s="1"/>
  <c r="D43" i="17" s="1"/>
  <c r="D44" i="17" s="1"/>
  <c r="D45" i="17" s="1"/>
  <c r="B16" i="17"/>
  <c r="E18" i="17" l="1"/>
  <c r="C52" i="17"/>
  <c r="C53" i="17"/>
  <c r="F56" i="17" s="1"/>
  <c r="F57" i="17" l="1"/>
  <c r="F58" i="17" s="1"/>
  <c r="S69" i="17"/>
  <c r="S74" i="17"/>
  <c r="S73" i="17"/>
  <c r="S57" i="17"/>
  <c r="S66" i="17"/>
  <c r="S77" i="17"/>
  <c r="S65" i="17"/>
  <c r="S76" i="17"/>
  <c r="S72" i="17"/>
  <c r="S68" i="17"/>
  <c r="S64" i="17"/>
  <c r="S60" i="17"/>
  <c r="S78" i="17"/>
  <c r="S62" i="17"/>
  <c r="S61" i="17"/>
  <c r="S58" i="17"/>
  <c r="S56" i="17"/>
  <c r="F59" i="17"/>
  <c r="C56" i="17"/>
  <c r="D56" i="17"/>
  <c r="E56" i="17"/>
  <c r="S70" i="17" l="1"/>
  <c r="S67" i="17"/>
  <c r="S71" i="17"/>
  <c r="S75" i="17"/>
  <c r="S79" i="17"/>
  <c r="S63" i="17"/>
  <c r="S59" i="17"/>
  <c r="E57" i="17"/>
  <c r="D57" i="17"/>
  <c r="C57" i="17"/>
  <c r="S80" i="17" l="1"/>
  <c r="F60" i="17" s="1"/>
  <c r="F61" i="17" s="1"/>
  <c r="F85" i="17" s="1"/>
  <c r="P71" i="17"/>
  <c r="P63" i="17"/>
  <c r="P67" i="17"/>
  <c r="P79" i="17"/>
  <c r="P59" i="17"/>
  <c r="P75" i="17"/>
  <c r="P60" i="17"/>
  <c r="P61" i="17"/>
  <c r="P57" i="17"/>
  <c r="P78" i="17"/>
  <c r="P70" i="17"/>
  <c r="P66" i="17"/>
  <c r="P58" i="17"/>
  <c r="P74" i="17"/>
  <c r="P76" i="17"/>
  <c r="P62" i="17"/>
  <c r="P72" i="17"/>
  <c r="P56" i="17"/>
  <c r="P68" i="17"/>
  <c r="P64" i="17"/>
  <c r="P77" i="17"/>
  <c r="P69" i="17"/>
  <c r="P73" i="17"/>
  <c r="P65" i="17"/>
  <c r="D58" i="17"/>
  <c r="D59" i="17" s="1"/>
  <c r="Q70" i="17"/>
  <c r="Q59" i="17"/>
  <c r="Q79" i="17"/>
  <c r="Q74" i="17"/>
  <c r="Q67" i="17"/>
  <c r="Q58" i="17"/>
  <c r="Q63" i="17"/>
  <c r="Q66" i="17"/>
  <c r="Q75" i="17"/>
  <c r="Q62" i="17"/>
  <c r="Q78" i="17"/>
  <c r="Q71" i="17"/>
  <c r="Q76" i="17"/>
  <c r="Q72" i="17"/>
  <c r="Q68" i="17"/>
  <c r="Q64" i="17"/>
  <c r="Q60" i="17"/>
  <c r="Q73" i="17"/>
  <c r="Q77" i="17"/>
  <c r="Q57" i="17"/>
  <c r="Q61" i="17"/>
  <c r="Q56" i="17"/>
  <c r="Q65" i="17"/>
  <c r="Q69" i="17"/>
  <c r="E58" i="17"/>
  <c r="E59" i="17" s="1"/>
  <c r="R79" i="17"/>
  <c r="R74" i="17"/>
  <c r="R63" i="17"/>
  <c r="R70" i="17"/>
  <c r="R67" i="17"/>
  <c r="R66" i="17"/>
  <c r="R78" i="17"/>
  <c r="R75" i="17"/>
  <c r="R62" i="17"/>
  <c r="R71" i="17"/>
  <c r="R65" i="17"/>
  <c r="R59" i="17"/>
  <c r="R58" i="17"/>
  <c r="R69" i="17"/>
  <c r="R77" i="17"/>
  <c r="R61" i="17"/>
  <c r="R76" i="17"/>
  <c r="R72" i="17"/>
  <c r="R68" i="17"/>
  <c r="R73" i="17"/>
  <c r="R64" i="17"/>
  <c r="R57" i="17"/>
  <c r="R60" i="17"/>
  <c r="R56" i="17"/>
  <c r="C58" i="17"/>
  <c r="C59" i="17" s="1"/>
  <c r="F62" i="17" l="1"/>
  <c r="F69" i="17" s="1"/>
  <c r="F70" i="17" s="1"/>
  <c r="F71" i="17" s="1"/>
  <c r="F72" i="17" s="1"/>
  <c r="F65" i="17" s="1"/>
  <c r="F68" i="17"/>
  <c r="F66" i="17"/>
  <c r="R80" i="17"/>
  <c r="E60" i="17" s="1"/>
  <c r="E61" i="17" s="1"/>
  <c r="Q80" i="17"/>
  <c r="D60" i="17" s="1"/>
  <c r="D61" i="17" s="1"/>
  <c r="P80" i="17"/>
  <c r="C60" i="17" s="1"/>
  <c r="C61" i="17" s="1"/>
  <c r="F64" i="17" l="1"/>
  <c r="F63" i="17" s="1"/>
  <c r="C13" i="17" s="1"/>
  <c r="F67" i="17"/>
  <c r="D13" i="17" s="1"/>
  <c r="C85" i="17"/>
  <c r="C62" i="17"/>
  <c r="C69" i="17" s="1"/>
  <c r="C70" i="17" s="1"/>
  <c r="C71" i="17" s="1"/>
  <c r="C72" i="17" s="1"/>
  <c r="D85" i="17"/>
  <c r="D62" i="17"/>
  <c r="D69" i="17" s="1"/>
  <c r="D70" i="17" s="1"/>
  <c r="D71" i="17" s="1"/>
  <c r="D72" i="17" s="1"/>
  <c r="E85" i="17"/>
  <c r="E62" i="17"/>
  <c r="E69" i="17" s="1"/>
  <c r="E70" i="17" s="1"/>
  <c r="E71" i="17" s="1"/>
  <c r="E72" i="17" s="1"/>
  <c r="E65" i="17" l="1"/>
  <c r="E64" i="17"/>
  <c r="E63" i="17" s="1"/>
  <c r="C12" i="17" s="1"/>
  <c r="E68" i="17"/>
  <c r="E66" i="17"/>
  <c r="D65" i="17"/>
  <c r="D64" i="17"/>
  <c r="D63" i="17" s="1"/>
  <c r="D68" i="17"/>
  <c r="D66" i="17"/>
  <c r="C65" i="17"/>
  <c r="C64" i="17"/>
  <c r="C63" i="17" s="1"/>
  <c r="C68" i="17"/>
  <c r="C66" i="17"/>
  <c r="C11" i="17" l="1"/>
  <c r="C10" i="17"/>
  <c r="C67" i="17"/>
  <c r="D10" i="17" s="1"/>
  <c r="D67" i="17"/>
  <c r="D11" i="17" s="1"/>
  <c r="E67" i="17"/>
  <c r="D12" i="17" s="1"/>
  <c r="E10" i="17" l="1"/>
  <c r="E13" i="17"/>
  <c r="E11" i="17"/>
  <c r="E12" i="17"/>
  <c r="E19" i="17"/>
  <c r="E20" i="17" s="1"/>
  <c r="E21" i="17" s="1"/>
  <c r="E22" i="17" s="1"/>
  <c r="E23" i="17" s="1"/>
  <c r="E24" i="17" s="1"/>
  <c r="E25" i="17" s="1"/>
  <c r="E26" i="17" s="1"/>
  <c r="E27" i="17" s="1"/>
  <c r="E28" i="17" s="1"/>
  <c r="E29" i="17" s="1"/>
  <c r="E30" i="17" s="1"/>
  <c r="E31" i="17" s="1"/>
  <c r="E32" i="17" s="1"/>
  <c r="E33" i="17" s="1"/>
  <c r="E34" i="17" s="1"/>
  <c r="E35" i="17" s="1"/>
  <c r="E36" i="17" s="1"/>
  <c r="E37" i="17" s="1"/>
  <c r="E38" i="17" s="1"/>
  <c r="E39" i="17" s="1"/>
  <c r="E40" i="17" s="1"/>
  <c r="E41" i="17" s="1"/>
  <c r="E42" i="17" s="1"/>
  <c r="E43" i="17" s="1"/>
  <c r="E44" i="17" s="1"/>
  <c r="E45" i="17" s="1"/>
  <c r="E46" i="17" s="1"/>
  <c r="E47" i="17" s="1"/>
  <c r="E48" i="17" s="1"/>
  <c r="F18" i="17" s="1"/>
  <c r="F19" i="17" s="1"/>
  <c r="F20" i="17" s="1"/>
  <c r="F21" i="17" s="1"/>
  <c r="F22" i="17" s="1"/>
  <c r="F23" i="17" s="1"/>
  <c r="F24" i="17" s="1"/>
  <c r="F25" i="17" s="1"/>
  <c r="F26" i="17" s="1"/>
  <c r="F27" i="17" s="1"/>
  <c r="F28" i="17" s="1"/>
  <c r="F29" i="17" s="1"/>
  <c r="F30" i="17" s="1"/>
  <c r="F31" i="17" s="1"/>
  <c r="F32" i="17" s="1"/>
  <c r="F33" i="17" s="1"/>
  <c r="F34" i="17" s="1"/>
  <c r="F35" i="17" s="1"/>
  <c r="F36" i="17" s="1"/>
  <c r="F37" i="17" s="1"/>
  <c r="F38" i="17" s="1"/>
  <c r="F39" i="17" s="1"/>
  <c r="F40" i="17" s="1"/>
  <c r="F41" i="17" s="1"/>
  <c r="F42" i="17" s="1"/>
  <c r="F43" i="17" s="1"/>
  <c r="F44" i="17" s="1"/>
  <c r="F45" i="17" s="1"/>
  <c r="F46" i="17" s="1"/>
  <c r="F4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G46" i="17" s="1"/>
  <c r="G47" i="17" s="1"/>
  <c r="G48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2" i="17" s="1"/>
  <c r="H43" i="17" s="1"/>
  <c r="H44" i="17" s="1"/>
  <c r="H45" i="17" s="1"/>
  <c r="H46" i="17" s="1"/>
  <c r="H47" i="17" s="1"/>
  <c r="I18" i="17" s="1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I30" i="17" s="1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I42" i="17" s="1"/>
  <c r="I43" i="17" s="1"/>
  <c r="I44" i="17" s="1"/>
  <c r="I45" i="17" s="1"/>
  <c r="I46" i="17" s="1"/>
  <c r="I47" i="17" s="1"/>
  <c r="I48" i="17" s="1"/>
  <c r="J18" i="17" s="1"/>
  <c r="J19" i="17" s="1"/>
  <c r="J20" i="17" s="1"/>
  <c r="J21" i="17" s="1"/>
  <c r="J22" i="17" s="1"/>
  <c r="J23" i="17" s="1"/>
  <c r="J24" i="17" s="1"/>
  <c r="J25" i="17" s="1"/>
  <c r="J26" i="17" s="1"/>
  <c r="J27" i="17" s="1"/>
  <c r="J28" i="17" s="1"/>
  <c r="J29" i="17" s="1"/>
  <c r="J30" i="17" s="1"/>
  <c r="J31" i="17" s="1"/>
  <c r="J32" i="17" s="1"/>
  <c r="J33" i="17" s="1"/>
  <c r="J34" i="17" s="1"/>
  <c r="J35" i="17" s="1"/>
  <c r="J36" i="17" s="1"/>
  <c r="J37" i="17" s="1"/>
  <c r="J38" i="17" s="1"/>
  <c r="J39" i="17" s="1"/>
  <c r="J40" i="17" s="1"/>
  <c r="J41" i="17" s="1"/>
  <c r="J42" i="17" s="1"/>
  <c r="J43" i="17" s="1"/>
  <c r="J44" i="17" s="1"/>
  <c r="J45" i="17" s="1"/>
  <c r="J46" i="17" s="1"/>
  <c r="J47" i="17" s="1"/>
  <c r="J48" i="17" s="1"/>
  <c r="K18" i="17" s="1"/>
  <c r="K19" i="17" s="1"/>
  <c r="K20" i="17" s="1"/>
  <c r="K21" i="17" s="1"/>
  <c r="K22" i="17" s="1"/>
  <c r="K23" i="17" s="1"/>
  <c r="K24" i="17" s="1"/>
  <c r="K25" i="17" s="1"/>
  <c r="K26" i="17" s="1"/>
  <c r="K27" i="17" s="1"/>
  <c r="K28" i="17" s="1"/>
  <c r="K29" i="17" s="1"/>
  <c r="K30" i="17" s="1"/>
  <c r="K31" i="17" s="1"/>
  <c r="K32" i="17" s="1"/>
  <c r="K33" i="17" s="1"/>
  <c r="K34" i="17" s="1"/>
  <c r="K35" i="17" s="1"/>
  <c r="K36" i="17" s="1"/>
  <c r="K37" i="17" s="1"/>
  <c r="K38" i="17" s="1"/>
  <c r="K39" i="17" s="1"/>
  <c r="K40" i="17" s="1"/>
  <c r="K41" i="17" s="1"/>
  <c r="K42" i="17" s="1"/>
  <c r="K43" i="17" s="1"/>
  <c r="K44" i="17" s="1"/>
  <c r="K45" i="17" s="1"/>
  <c r="K46" i="17" s="1"/>
  <c r="K47" i="17" s="1"/>
  <c r="L18" i="17" s="1"/>
  <c r="L19" i="17" s="1"/>
  <c r="L20" i="17" s="1"/>
  <c r="L21" i="17" s="1"/>
  <c r="L22" i="17" s="1"/>
  <c r="L23" i="17" s="1"/>
  <c r="L24" i="17" s="1"/>
  <c r="L25" i="17" s="1"/>
  <c r="L26" i="17" s="1"/>
  <c r="L27" i="17" s="1"/>
  <c r="L28" i="17" s="1"/>
  <c r="L29" i="17" s="1"/>
  <c r="L30" i="17" s="1"/>
  <c r="L31" i="17" s="1"/>
  <c r="L32" i="17" s="1"/>
  <c r="L33" i="17" s="1"/>
  <c r="L34" i="17" s="1"/>
  <c r="L35" i="17" s="1"/>
  <c r="L36" i="17" s="1"/>
  <c r="L37" i="17" s="1"/>
  <c r="L38" i="17" s="1"/>
  <c r="L39" i="17" s="1"/>
  <c r="L40" i="17" s="1"/>
  <c r="L41" i="17" s="1"/>
  <c r="L42" i="17" s="1"/>
  <c r="L43" i="17" s="1"/>
  <c r="L44" i="17" s="1"/>
  <c r="L45" i="17" s="1"/>
  <c r="L46" i="17" s="1"/>
  <c r="L47" i="17" s="1"/>
  <c r="L48" i="17" s="1"/>
  <c r="M18" i="17" s="1"/>
  <c r="M19" i="17" s="1"/>
  <c r="M20" i="17" s="1"/>
  <c r="M21" i="17" s="1"/>
  <c r="M22" i="17" s="1"/>
  <c r="M23" i="17" s="1"/>
  <c r="M24" i="17" s="1"/>
  <c r="M25" i="17" s="1"/>
  <c r="M26" i="17" s="1"/>
  <c r="M27" i="17" s="1"/>
  <c r="M28" i="17" s="1"/>
  <c r="M29" i="17" s="1"/>
  <c r="M30" i="17" s="1"/>
  <c r="M31" i="17" s="1"/>
  <c r="M32" i="17" s="1"/>
  <c r="M33" i="17" s="1"/>
  <c r="M34" i="17" s="1"/>
  <c r="M35" i="17" s="1"/>
  <c r="M36" i="17" s="1"/>
  <c r="M37" i="17" s="1"/>
  <c r="M38" i="17" s="1"/>
  <c r="M39" i="17" s="1"/>
  <c r="M40" i="17" s="1"/>
  <c r="M41" i="17" s="1"/>
  <c r="M42" i="17" s="1"/>
  <c r="M43" i="17" s="1"/>
  <c r="M44" i="17" s="1"/>
  <c r="M45" i="17" s="1"/>
  <c r="M46" i="17" s="1"/>
  <c r="M47" i="17" s="1"/>
  <c r="N18" i="17" s="1"/>
  <c r="N19" i="17" s="1"/>
  <c r="N20" i="17" s="1"/>
  <c r="N21" i="17" s="1"/>
  <c r="N22" i="17" s="1"/>
  <c r="N23" i="17" s="1"/>
  <c r="N24" i="17" s="1"/>
  <c r="N25" i="17" s="1"/>
  <c r="N26" i="17" s="1"/>
  <c r="N27" i="17" s="1"/>
  <c r="N28" i="17" s="1"/>
  <c r="N29" i="17" s="1"/>
  <c r="N30" i="17" s="1"/>
  <c r="N31" i="17" s="1"/>
  <c r="N32" i="17" s="1"/>
  <c r="N33" i="17" s="1"/>
  <c r="N34" i="17" s="1"/>
  <c r="N35" i="17" s="1"/>
  <c r="N36" i="17" s="1"/>
  <c r="N37" i="17" s="1"/>
  <c r="N38" i="17" s="1"/>
  <c r="N39" i="17" s="1"/>
  <c r="N40" i="17" s="1"/>
  <c r="N41" i="17" s="1"/>
  <c r="N42" i="17" s="1"/>
  <c r="N43" i="17" s="1"/>
  <c r="N44" i="17" s="1"/>
  <c r="N45" i="17" s="1"/>
  <c r="N46" i="17" s="1"/>
  <c r="N47" i="17" s="1"/>
  <c r="N48" i="17" s="1"/>
</calcChain>
</file>

<file path=xl/sharedStrings.xml><?xml version="1.0" encoding="utf-8"?>
<sst xmlns="http://schemas.openxmlformats.org/spreadsheetml/2006/main" count="102" uniqueCount="95">
  <si>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</si>
  <si>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</si>
  <si>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</si>
  <si>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</si>
  <si>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</si>
  <si>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t>Inputs</t>
  </si>
  <si>
    <t>Date</t>
  </si>
  <si>
    <t>Time</t>
  </si>
  <si>
    <t>e</t>
  </si>
  <si>
    <t>C</t>
  </si>
  <si>
    <t>v</t>
  </si>
  <si>
    <t>P (deg - rad)</t>
  </si>
  <si>
    <t>V1.0</t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</si>
  <si>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5th May, 2024.</t>
    </r>
  </si>
  <si>
    <t>Reference: Meeus, Astronomical Algorithms, First Edition, pp. 165-170.</t>
  </si>
  <si>
    <t>*</t>
  </si>
  <si>
    <t>Year</t>
  </si>
  <si>
    <t>T</t>
  </si>
  <si>
    <t>W</t>
  </si>
  <si>
    <t>Δ λ</t>
  </si>
  <si>
    <t>S</t>
  </si>
  <si>
    <t>JDE</t>
  </si>
  <si>
    <r>
      <t>JDE</t>
    </r>
    <r>
      <rPr>
        <vertAlign val="subscript"/>
        <sz val="12"/>
        <rFont val="Calibri (Body)"/>
      </rPr>
      <t>0</t>
    </r>
  </si>
  <si>
    <t>March equinox</t>
  </si>
  <si>
    <t>June solstice</t>
  </si>
  <si>
    <t>September equinox</t>
  </si>
  <si>
    <t>Winter solstice</t>
  </si>
  <si>
    <t>Y</t>
  </si>
  <si>
    <t>(valid for years +1000 to +3000)</t>
  </si>
  <si>
    <t>A</t>
  </si>
  <si>
    <t>B</t>
  </si>
  <si>
    <r>
      <t>S</t>
    </r>
    <r>
      <rPr>
        <vertAlign val="subscript"/>
        <sz val="12"/>
        <rFont val="Calibri (Body)"/>
      </rPr>
      <t>1</t>
    </r>
  </si>
  <si>
    <r>
      <t>S</t>
    </r>
    <r>
      <rPr>
        <vertAlign val="subscript"/>
        <sz val="12"/>
        <rFont val="Calibri (Body)"/>
      </rPr>
      <t>2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</si>
  <si>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3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</si>
  <si>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4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</si>
  <si>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5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</si>
  <si>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6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</si>
  <si>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7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</si>
  <si>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8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</si>
  <si>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9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</si>
  <si>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10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</si>
  <si>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11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</si>
  <si>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12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</si>
  <si>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13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</si>
  <si>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14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</si>
  <si>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15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</si>
  <si>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16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</si>
  <si>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17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</si>
  <si>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18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</si>
  <si>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19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</si>
  <si>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20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</si>
  <si>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21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</si>
  <si>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22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</si>
  <si>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23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</si>
  <si>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24</t>
    </r>
    <r>
      <rPr>
        <sz val="12"/>
        <color theme="1"/>
        <rFont val="Calibri"/>
        <family val="2"/>
        <scheme val="minor"/>
      </rPr>
      <t/>
    </r>
  </si>
  <si>
    <t>Jun-sol</t>
  </si>
  <si>
    <t>Mar-equ</t>
  </si>
  <si>
    <t>Sep-equ</t>
  </si>
  <si>
    <t>Dec-sol</t>
  </si>
  <si>
    <t>Sum</t>
  </si>
  <si>
    <t>JDEcorrected</t>
  </si>
  <si>
    <t>Month</t>
  </si>
  <si>
    <t xml:space="preserve">Day </t>
  </si>
  <si>
    <t>Hour</t>
  </si>
  <si>
    <t>Minute</t>
  </si>
  <si>
    <t>Second</t>
  </si>
  <si>
    <t>f</t>
  </si>
  <si>
    <t>g</t>
  </si>
  <si>
    <t xml:space="preserve">h  </t>
  </si>
  <si>
    <t>j</t>
  </si>
  <si>
    <t>r</t>
  </si>
  <si>
    <t>p</t>
  </si>
  <si>
    <t>u</t>
  </si>
  <si>
    <t>w</t>
  </si>
  <si>
    <t xml:space="preserve">s </t>
  </si>
  <si>
    <t>m</t>
  </si>
  <si>
    <t>n</t>
  </si>
  <si>
    <t>fraction</t>
  </si>
  <si>
    <t>To do (optionally): obtain higher accuracy</t>
  </si>
  <si>
    <t>There are only two times of the year when the Earth's axis is tilted neither toward nor away from the sun, resulting in a "nearly" equal amount of daylight and darkness at all latitudes. These events are referred to as Equinoxes. The summer solstice occurs at the moment the earth's tilt toward/from the sun is at a maximum. The winter solstice marks the shortest day and longest night of the year. This spreadsheet calculates the dates of the equinoxes and solstices for a given year.</t>
  </si>
  <si>
    <t>Day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</si>
  <si>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</si>
  <si>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</si>
  <si>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</si>
  <si>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</si>
  <si>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</si>
  <si>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</si>
  <si>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</si>
  <si>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</si>
  <si>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</si>
  <si>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</si>
  <si>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</si>
  <si>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</si>
  <si>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Leap year?</t>
  </si>
  <si>
    <t>Day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</si>
</sst>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]dd/mm/yyyy;@" x16r2:formatCode16="[$-en-CH,1]dd/mm/yyyy;@"/>
    <numFmt numFmtId="165" formatCode="#,##0.00000"/>
    <numFmt numFmtId="166" formatCode="#,##0.000"/>
    <numFmt numFmtId="167" formatCode="#,##0.000000"/>
    <numFmt numFmtId="168" formatCode="[$]hh:mm:ss;@" x16r2:formatCode16="[$-en-CH,1]hh:mm:ss;@"/>
  </numFmts>
  <fonts count="2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1"/>
      <color theme="1"/>
      <name val="Calibri"/>
      <family val="2"/>
      <scheme val="minor"/>
    </font>
    <font>
      <sz val="11"/>
      <name val="ＭＳ Ｐゴシック"/>
      <family val="2"/>
      <charset val="128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bscript"/>
      <sz val="12"/>
      <name val="Calibri (Body)"/>
    </font>
    <font>
      <sz val="8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0"/>
      <name val="Calibri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rgb="FF000000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6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  <xf numFmtId="0" fontId="14" fillId="0" borderId="0"/>
    <xf numFmtId="0" fontId="15" fillId="0" borderId="0"/>
    <xf numFmtId="0" fontId="18" fillId="0" borderId="0"/>
  </cellStyleXfs>
  <cellXfs count="72">
    <xf numFmtId="0" fontId="0" fillId="0" borderId="0" xfId="0"/>
    <xf numFmtId="0" fontId="3" fillId="0" borderId="0" xfId="41"/>
    <xf numFmtId="0" fontId="3" fillId="2" borderId="0" xfId="41" applyFill="1"/>
    <xf numFmtId="0" fontId="0" fillId="2" borderId="0" xfId="0" applyFill="1"/>
    <xf numFmtId="0" fontId="8" fillId="3" borderId="1" xfId="41" applyFont="1" applyFill="1" applyBorder="1" applyAlignment="1">
      <alignment horizontal="left"/>
    </xf>
    <xf numFmtId="0" fontId="8" fillId="3" borderId="2" xfId="41" applyFont="1" applyFill="1" applyBorder="1" applyAlignment="1">
      <alignment horizontal="center"/>
    </xf>
    <xf numFmtId="0" fontId="8" fillId="3" borderId="2" xfId="41" applyFont="1" applyFill="1" applyBorder="1"/>
    <xf numFmtId="0" fontId="10" fillId="3" borderId="3" xfId="42" applyFont="1" applyFill="1" applyBorder="1" applyAlignment="1">
      <alignment horizontal="center"/>
    </xf>
    <xf numFmtId="0" fontId="11" fillId="3" borderId="4" xfId="42" applyFont="1" applyFill="1" applyBorder="1" applyAlignment="1">
      <alignment horizontal="left"/>
    </xf>
    <xf numFmtId="0" fontId="8" fillId="3" borderId="0" xfId="41" applyFont="1" applyFill="1" applyAlignment="1">
      <alignment horizontal="center"/>
    </xf>
    <xf numFmtId="0" fontId="8" fillId="3" borderId="0" xfId="41" applyFont="1" applyFill="1"/>
    <xf numFmtId="0" fontId="8" fillId="3" borderId="5" xfId="41" applyFont="1" applyFill="1" applyBorder="1" applyAlignment="1">
      <alignment horizontal="center"/>
    </xf>
    <xf numFmtId="0" fontId="8" fillId="3" borderId="6" xfId="42" applyFont="1" applyFill="1" applyBorder="1" applyAlignment="1">
      <alignment horizontal="left"/>
    </xf>
    <xf numFmtId="0" fontId="8" fillId="3" borderId="8" xfId="42" applyFont="1" applyFill="1" applyBorder="1" applyAlignment="1">
      <alignment horizontal="left"/>
    </xf>
    <xf numFmtId="0" fontId="8" fillId="3" borderId="8" xfId="41" applyFont="1" applyFill="1" applyBorder="1"/>
    <xf numFmtId="0" fontId="9" fillId="3" borderId="7" xfId="41" applyFont="1" applyFill="1" applyBorder="1" applyAlignment="1">
      <alignment horizontal="center"/>
    </xf>
    <xf numFmtId="0" fontId="16" fillId="0" borderId="0" xfId="44" applyFont="1" applyAlignment="1">
      <alignment vertical="center"/>
    </xf>
    <xf numFmtId="0" fontId="19" fillId="6" borderId="0" xfId="45" applyFont="1" applyFill="1"/>
    <xf numFmtId="0" fontId="16" fillId="0" borderId="0" xfId="44" applyFont="1" applyAlignment="1">
      <alignment horizontal="center" vertical="center"/>
    </xf>
    <xf numFmtId="0" fontId="17" fillId="5" borderId="0" xfId="44" applyFont="1" applyFill="1" applyAlignment="1">
      <alignment horizontal="center" vertical="center"/>
    </xf>
    <xf numFmtId="0" fontId="19" fillId="7" borderId="0" xfId="45" applyFont="1" applyFill="1"/>
    <xf numFmtId="0" fontId="16" fillId="6" borderId="0" xfId="44" applyFont="1" applyFill="1" applyAlignment="1">
      <alignment vertical="center"/>
    </xf>
    <xf numFmtId="0" fontId="16" fillId="0" borderId="12" xfId="44" applyFont="1" applyBorder="1" applyAlignment="1">
      <alignment vertical="center"/>
    </xf>
    <xf numFmtId="0" fontId="16" fillId="0" borderId="12" xfId="44" applyFont="1" applyBorder="1" applyAlignment="1">
      <alignment horizontal="center" vertical="center"/>
    </xf>
    <xf numFmtId="165" fontId="16" fillId="0" borderId="12" xfId="44" applyNumberFormat="1" applyFont="1" applyBorder="1" applyAlignment="1">
      <alignment horizontal="center" vertical="center"/>
    </xf>
    <xf numFmtId="0" fontId="19" fillId="0" borderId="0" xfId="45" applyFont="1"/>
    <xf numFmtId="0" fontId="2" fillId="2" borderId="0" xfId="41" applyFont="1" applyFill="1"/>
    <xf numFmtId="1" fontId="17" fillId="5" borderId="12" xfId="44" applyNumberFormat="1" applyFont="1" applyFill="1" applyBorder="1" applyAlignment="1" applyProtection="1">
      <alignment horizontal="center" vertical="center"/>
      <protection locked="0"/>
    </xf>
    <xf numFmtId="0" fontId="16" fillId="0" borderId="0" xfId="44" applyFont="1" applyAlignment="1">
      <alignment horizontal="right" vertical="center"/>
    </xf>
    <xf numFmtId="165" fontId="16" fillId="0" borderId="0" xfId="44" applyNumberFormat="1" applyFont="1" applyAlignment="1">
      <alignment horizontal="center" vertical="center"/>
    </xf>
    <xf numFmtId="165" fontId="16" fillId="4" borderId="12" xfId="44" applyNumberFormat="1" applyFont="1" applyFill="1" applyBorder="1" applyAlignment="1">
      <alignment vertical="center"/>
    </xf>
    <xf numFmtId="0" fontId="16" fillId="4" borderId="12" xfId="44" applyFont="1" applyFill="1" applyBorder="1" applyAlignment="1">
      <alignment horizontal="right" vertical="center"/>
    </xf>
    <xf numFmtId="0" fontId="16" fillId="4" borderId="12" xfId="44" applyFont="1" applyFill="1" applyBorder="1" applyAlignment="1">
      <alignment vertical="center"/>
    </xf>
    <xf numFmtId="4" fontId="16" fillId="4" borderId="12" xfId="44" applyNumberFormat="1" applyFont="1" applyFill="1" applyBorder="1" applyAlignment="1">
      <alignment vertical="center"/>
    </xf>
    <xf numFmtId="166" fontId="16" fillId="4" borderId="12" xfId="44" applyNumberFormat="1" applyFont="1" applyFill="1" applyBorder="1" applyAlignment="1">
      <alignment vertical="center"/>
    </xf>
    <xf numFmtId="1" fontId="16" fillId="4" borderId="12" xfId="44" applyNumberFormat="1" applyFont="1" applyFill="1" applyBorder="1" applyAlignment="1">
      <alignment vertical="center"/>
    </xf>
    <xf numFmtId="167" fontId="16" fillId="4" borderId="12" xfId="44" applyNumberFormat="1" applyFont="1" applyFill="1" applyBorder="1" applyAlignment="1">
      <alignment vertical="center"/>
    </xf>
    <xf numFmtId="164" fontId="16" fillId="2" borderId="12" xfId="44" applyNumberFormat="1" applyFont="1" applyFill="1" applyBorder="1" applyAlignment="1">
      <alignment horizontal="center" vertical="center"/>
    </xf>
    <xf numFmtId="168" fontId="16" fillId="2" borderId="12" xfId="44" applyNumberFormat="1" applyFont="1" applyFill="1" applyBorder="1" applyAlignment="1">
      <alignment horizontal="center" vertical="center"/>
    </xf>
    <xf numFmtId="164" fontId="16" fillId="0" borderId="0" xfId="44" applyNumberFormat="1" applyFont="1" applyAlignment="1">
      <alignment horizontal="center" vertical="center"/>
    </xf>
    <xf numFmtId="168" fontId="16" fillId="0" borderId="0" xfId="44" applyNumberFormat="1" applyFont="1" applyAlignment="1">
      <alignment horizontal="center" vertical="center"/>
    </xf>
    <xf numFmtId="0" fontId="22" fillId="0" borderId="0" xfId="44" applyFont="1" applyAlignment="1">
      <alignment vertical="center"/>
    </xf>
    <xf numFmtId="0" fontId="24" fillId="9" borderId="12" xfId="41" applyFont="1" applyFill="1" applyBorder="1" applyAlignment="1">
      <alignment horizontal="center"/>
    </xf>
    <xf numFmtId="0" fontId="24" fillId="9" borderId="13" xfId="41" applyFont="1" applyFill="1" applyBorder="1" applyAlignment="1">
      <alignment horizontal="center"/>
    </xf>
    <xf numFmtId="0" fontId="24" fillId="9" borderId="14" xfId="41" applyFont="1" applyFill="1" applyBorder="1" applyAlignment="1">
      <alignment horizontal="center"/>
    </xf>
    <xf numFmtId="0" fontId="24" fillId="9" borderId="15" xfId="41" applyFont="1" applyFill="1" applyBorder="1" applyAlignment="1">
      <alignment horizontal="center"/>
    </xf>
    <xf numFmtId="0" fontId="24" fillId="10" borderId="16" xfId="41" applyFont="1" applyFill="1" applyBorder="1" applyAlignment="1">
      <alignment horizontal="center"/>
    </xf>
    <xf numFmtId="0" fontId="25" fillId="10" borderId="17" xfId="41" applyFont="1" applyFill="1" applyBorder="1" applyAlignment="1">
      <alignment horizontal="center"/>
    </xf>
    <xf numFmtId="0" fontId="25" fillId="10" borderId="18" xfId="41" applyFont="1" applyFill="1" applyBorder="1" applyAlignment="1">
      <alignment horizontal="center"/>
    </xf>
    <xf numFmtId="0" fontId="25" fillId="10" borderId="19" xfId="41" applyFont="1" applyFill="1" applyBorder="1" applyAlignment="1">
      <alignment horizontal="center"/>
    </xf>
    <xf numFmtId="0" fontId="24" fillId="10" borderId="20" xfId="41" applyFont="1" applyFill="1" applyBorder="1" applyAlignment="1">
      <alignment horizontal="center"/>
    </xf>
    <xf numFmtId="0" fontId="25" fillId="10" borderId="21" xfId="41" applyFont="1" applyFill="1" applyBorder="1" applyAlignment="1">
      <alignment horizontal="center"/>
    </xf>
    <xf numFmtId="0" fontId="25" fillId="10" borderId="22" xfId="41" applyFont="1" applyFill="1" applyBorder="1" applyAlignment="1">
      <alignment horizontal="center"/>
    </xf>
    <xf numFmtId="0" fontId="25" fillId="10" borderId="23" xfId="41" applyFont="1" applyFill="1" applyBorder="1" applyAlignment="1">
      <alignment horizontal="center"/>
    </xf>
    <xf numFmtId="1" fontId="17" fillId="0" borderId="0" xfId="44" applyNumberFormat="1" applyFont="1" applyAlignment="1" applyProtection="1">
      <alignment horizontal="center" vertical="center"/>
      <protection locked="0"/>
    </xf>
    <xf numFmtId="0" fontId="26" fillId="11" borderId="24" xfId="41" applyFont="1" applyFill="1" applyBorder="1" applyAlignment="1">
      <alignment horizontal="center"/>
    </xf>
    <xf numFmtId="0" fontId="25" fillId="7" borderId="24" xfId="41" applyFont="1" applyFill="1" applyBorder="1" applyAlignment="1">
      <alignment horizontal="center"/>
    </xf>
    <xf numFmtId="0" fontId="16" fillId="0" borderId="24" xfId="44" applyFont="1" applyBorder="1" applyAlignment="1">
      <alignment horizontal="right" vertical="center"/>
    </xf>
    <xf numFmtId="0" fontId="16" fillId="0" borderId="24" xfId="44" applyFont="1" applyBorder="1" applyAlignment="1">
      <alignment vertical="center"/>
    </xf>
    <xf numFmtId="165" fontId="27" fillId="4" borderId="12" xfId="44" applyNumberFormat="1" applyFont="1" applyFill="1" applyBorder="1" applyAlignment="1">
      <alignment vertical="center"/>
    </xf>
    <xf numFmtId="0" fontId="7" fillId="3" borderId="0" xfId="41" applyFont="1" applyFill="1" applyAlignment="1">
      <alignment horizontal="center" vertical="center" wrapText="1"/>
    </xf>
    <xf numFmtId="0" fontId="12" fillId="3" borderId="1" xfId="42" applyFont="1" applyFill="1" applyBorder="1" applyAlignment="1">
      <alignment horizontal="center"/>
    </xf>
    <xf numFmtId="0" fontId="12" fillId="3" borderId="2" xfId="42" applyFont="1" applyFill="1" applyBorder="1" applyAlignment="1">
      <alignment horizontal="center"/>
    </xf>
    <xf numFmtId="0" fontId="12" fillId="3" borderId="9" xfId="42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0" fontId="16" fillId="4" borderId="12" xfId="44" applyFont="1" applyFill="1" applyBorder="1" applyAlignment="1">
      <alignment horizontal="center" vertical="center"/>
    </xf>
    <xf numFmtId="0" fontId="23" fillId="8" borderId="8" xfId="41" applyFont="1" applyFill="1" applyBorder="1" applyAlignment="1">
      <alignment horizontal="center"/>
    </xf>
  </cellXfs>
  <cellStyles count="4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 2" xfId="42" xr:uid="{C380AA0A-E10B-1C43-9286-02819B081BC7}"/>
    <cellStyle name="Normal" xfId="0" builtinId="0"/>
    <cellStyle name="Normal 2" xfId="41" xr:uid="{0D0AB34C-A1A9-7D42-A14C-E95ACB658DC4}"/>
    <cellStyle name="Normal 3" xfId="44" xr:uid="{48F4CE55-52E5-B741-8787-0CB02C6E3909}"/>
    <cellStyle name="Normal 4" xfId="43" xr:uid="{58AA1869-D9A5-F042-A460-3D15104DE221}"/>
    <cellStyle name="Normal 5" xfId="45" xr:uid="{A67E6128-EE07-AF49-B538-666D4336E675}"/>
  </cellStyles>
  <dxfs count="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44</xdr:row>
      <xdr:rowOff>114300</xdr:rowOff>
    </xdr:from>
    <xdr:to>
      <xdr:col>9</xdr:col>
      <xdr:colOff>215900</xdr:colOff>
      <xdr:row>54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759478</xdr:colOff>
      <xdr:row>16</xdr:row>
      <xdr:rowOff>0</xdr:rowOff>
    </xdr:from>
    <xdr:to>
      <xdr:col>10</xdr:col>
      <xdr:colOff>213185</xdr:colOff>
      <xdr:row>38</xdr:row>
      <xdr:rowOff>38100</xdr:rowOff>
    </xdr:to>
    <xdr:pic>
      <xdr:nvPicPr>
        <xdr:cNvPr id="2" name="Picture 1" descr="Solstices and Equinoxes: What Every Amateur Astronomer Needs to Know |  Celestron">
          <a:extLst>
            <a:ext uri="{FF2B5EF4-FFF2-40B4-BE49-F238E27FC236}">
              <a16:creationId xmlns:a16="http://schemas.microsoft.com/office/drawing/2014/main" id="{A0A7C955-B0FC-E042-6F7E-074CA0E9C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78" y="3352800"/>
          <a:ext cx="6883207" cy="450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54</xdr:row>
      <xdr:rowOff>25400</xdr:rowOff>
    </xdr:from>
    <xdr:to>
      <xdr:col>9</xdr:col>
      <xdr:colOff>368300</xdr:colOff>
      <xdr:row>75</xdr:row>
      <xdr:rowOff>71903</xdr:rowOff>
    </xdr:to>
    <xdr:pic>
      <xdr:nvPicPr>
        <xdr:cNvPr id="5" name="Picture 4" descr="Solstices and equinoxes explained - BBC Sky at Night Magazine">
          <a:extLst>
            <a:ext uri="{FF2B5EF4-FFF2-40B4-BE49-F238E27FC236}">
              <a16:creationId xmlns:a16="http://schemas.microsoft.com/office/drawing/2014/main" id="{D5BC697F-FDF8-CDB8-9A25-83C0E494F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93400"/>
          <a:ext cx="6997700" cy="4047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787400</xdr:colOff>
      <xdr:row>0</xdr:row>
      <xdr:rowOff>152400</xdr:rowOff>
    </xdr:from>
    <xdr:to>
      <xdr:col>9</xdr:col>
      <xdr:colOff>361221</xdr:colOff>
      <xdr:row>51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FAEC2-DB49-4A68-445F-9FB0EB6F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00" y="152400"/>
          <a:ext cx="7003321" cy="9626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45"/>
  <sheetViews>
    <sheetView showGridLines="0" tabSelected="1" topLeftCell="A9" workbookViewId="0">
      <selection activeCell="B11" sqref="B11"/>
    </sheetView>
  </sheetViews>
  <sheetFormatPr baseColWidth="10" defaultRowHeight="16"/>
  <cols>
    <col min="1" max="12" width="10.83203125" style="2"/>
    <col min="13" max="16384" width="10.83203125" style="1"/>
  </cols>
  <sheetData>
    <row r="2" spans="2:11" ht="15" customHeight="1"/>
    <row r="3" spans="2:11" ht="16" customHeight="1">
      <c r="B3" s="60" t="s">
        <v>79</v>
      </c>
      <c r="C3" s="60"/>
      <c r="D3" s="60"/>
      <c r="E3" s="60"/>
      <c r="F3" s="60"/>
      <c r="G3" s="60"/>
      <c r="H3" s="60"/>
      <c r="I3" s="60"/>
      <c r="J3" s="60"/>
      <c r="K3" s="60"/>
    </row>
    <row r="4" spans="2:11" ht="16" customHeight="1">
      <c r="B4" s="60"/>
      <c r="C4" s="60"/>
      <c r="D4" s="60"/>
      <c r="E4" s="60"/>
      <c r="F4" s="60"/>
      <c r="G4" s="60"/>
      <c r="H4" s="60"/>
      <c r="I4" s="60"/>
      <c r="J4" s="60"/>
      <c r="K4" s="60"/>
    </row>
    <row r="5" spans="2:11" ht="16" customHeight="1">
      <c r="B5" s="60"/>
      <c r="C5" s="60"/>
      <c r="D5" s="60"/>
      <c r="E5" s="60"/>
      <c r="F5" s="60"/>
      <c r="G5" s="60"/>
      <c r="H5" s="60"/>
      <c r="I5" s="60"/>
      <c r="J5" s="60"/>
      <c r="K5" s="60"/>
    </row>
    <row r="6" spans="2:11" ht="16" customHeight="1">
      <c r="B6" s="60"/>
      <c r="C6" s="60"/>
      <c r="D6" s="60"/>
      <c r="E6" s="60"/>
      <c r="F6" s="60"/>
      <c r="G6" s="60"/>
      <c r="H6" s="60"/>
      <c r="I6" s="60"/>
      <c r="J6" s="60"/>
      <c r="K6" s="60"/>
    </row>
    <row r="7" spans="2:11" ht="16" customHeight="1">
      <c r="B7" s="60"/>
      <c r="C7" s="60"/>
      <c r="D7" s="60"/>
      <c r="E7" s="60"/>
      <c r="F7" s="60"/>
      <c r="G7" s="60"/>
      <c r="H7" s="60"/>
      <c r="I7" s="60"/>
      <c r="J7" s="60"/>
      <c r="K7" s="60"/>
    </row>
    <row r="8" spans="2:11" ht="16" customHeight="1">
      <c r="B8" s="60"/>
      <c r="C8" s="60"/>
      <c r="D8" s="60"/>
      <c r="E8" s="60"/>
      <c r="F8" s="60"/>
      <c r="G8" s="60"/>
      <c r="H8" s="60"/>
      <c r="I8" s="60"/>
      <c r="J8" s="60"/>
      <c r="K8" s="60"/>
    </row>
    <row r="9" spans="2:11" ht="16" customHeight="1">
      <c r="B9" s="60"/>
      <c r="C9" s="60"/>
      <c r="D9" s="60"/>
      <c r="E9" s="60"/>
      <c r="F9" s="60"/>
      <c r="G9" s="60"/>
      <c r="H9" s="60"/>
      <c r="I9" s="60"/>
      <c r="J9" s="60"/>
      <c r="K9" s="60"/>
    </row>
    <row r="13" spans="2:11" ht="19">
      <c r="D13" s="4" t="s">
        <v>4</v>
      </c>
      <c r="E13" s="5"/>
      <c r="F13" s="6"/>
      <c r="G13" s="6"/>
      <c r="H13" s="6"/>
      <c r="I13" s="7" t="s">
        <v>0</v>
      </c>
    </row>
    <row r="14" spans="2:11" ht="19">
      <c r="D14" s="8"/>
      <c r="E14" s="9"/>
      <c r="F14" s="10"/>
      <c r="G14" s="10"/>
      <c r="H14" s="10"/>
      <c r="I14" s="11"/>
    </row>
    <row r="15" spans="2:11" ht="19">
      <c r="D15" s="12" t="s">
        <v>13</v>
      </c>
      <c r="E15" s="13"/>
      <c r="F15" s="14"/>
      <c r="G15" s="14"/>
      <c r="H15" s="14"/>
      <c r="I15" s="15" t="s">
        <v>12</v>
      </c>
    </row>
    <row r="25" spans="3:16">
      <c r="C25" s="3"/>
    </row>
    <row r="27" spans="3:16">
      <c r="P27"/>
    </row>
    <row r="28" spans="3:16">
      <c r="D28" s="3"/>
    </row>
    <row r="39" spans="1:17">
      <c r="A39" s="26" t="s">
        <v>15</v>
      </c>
      <c r="Q39"/>
    </row>
    <row r="40" spans="1:17">
      <c r="A40" s="3"/>
    </row>
    <row r="41" spans="1:17">
      <c r="B41" s="61" t="s">
        <v>1</v>
      </c>
      <c r="C41" s="62"/>
      <c r="D41" s="62"/>
      <c r="E41" s="62"/>
      <c r="F41" s="62"/>
      <c r="G41" s="62"/>
      <c r="H41" s="62"/>
      <c r="I41" s="62"/>
      <c r="J41" s="62"/>
      <c r="K41" s="63"/>
    </row>
    <row r="42" spans="1:17">
      <c r="B42" s="64" t="s">
        <v>2</v>
      </c>
      <c r="C42" s="65"/>
      <c r="D42" s="65"/>
      <c r="E42" s="65"/>
      <c r="F42" s="65"/>
      <c r="G42" s="65"/>
      <c r="H42" s="65"/>
      <c r="I42" s="65"/>
      <c r="J42" s="65"/>
      <c r="K42" s="66"/>
    </row>
    <row r="43" spans="1:17">
      <c r="B43" s="67" t="s">
        <v>3</v>
      </c>
      <c r="C43" s="68"/>
      <c r="D43" s="68"/>
      <c r="E43" s="68"/>
      <c r="F43" s="68"/>
      <c r="G43" s="68"/>
      <c r="H43" s="68"/>
      <c r="I43" s="68"/>
      <c r="J43" s="68"/>
      <c r="K43" s="69"/>
    </row>
    <row r="45" spans="1:17">
      <c r="Q45"/>
    </row>
  </sheetData>
  <sheetProtection sheet="1" objects="1" scenarios="1"/>
  <mergeCells count="4">
    <mergeCell ref="B3:K9"/>
    <mergeCell ref="B41:K41"/>
    <mergeCell ref="B42:K42"/>
    <mergeCell ref="B43:K43"/>
  </mergeCells>
  <hyperlinks>
    <hyperlink ref="I13" r:id="rId1" xr:uid="{60E68FAD-CE54-204D-BE8F-AA8992F34899}"/>
    <hyperlink ref="B41" r:id="rId2" display="http://www.astronomy-morsels.ch/" xr:uid="{658673F1-EC19-9849-A093-CD89D563BEA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3F69C-B988-6C40-B056-B8439BE51A08}">
  <dimension ref="B2:V85"/>
  <sheetViews>
    <sheetView showGridLines="0" zoomScaleNormal="100" workbookViewId="0">
      <selection activeCell="F35" sqref="F35"/>
    </sheetView>
  </sheetViews>
  <sheetFormatPr baseColWidth="10" defaultColWidth="9" defaultRowHeight="16"/>
  <cols>
    <col min="1" max="1" width="9" style="16"/>
    <col min="2" max="2" width="18.33203125" style="16" customWidth="1"/>
    <col min="3" max="14" width="13.33203125" style="16" customWidth="1"/>
    <col min="15" max="21" width="9" style="16"/>
    <col min="22" max="22" width="11.1640625" style="16" bestFit="1" customWidth="1"/>
    <col min="23" max="212" width="9" style="16"/>
    <col min="213" max="213" width="29.33203125" style="16" customWidth="1"/>
    <col min="214" max="214" width="13.6640625" style="16" customWidth="1"/>
    <col min="215" max="238" width="15.83203125" style="16" customWidth="1"/>
    <col min="239" max="468" width="9" style="16"/>
    <col min="469" max="469" width="29.33203125" style="16" customWidth="1"/>
    <col min="470" max="470" width="13.6640625" style="16" customWidth="1"/>
    <col min="471" max="494" width="15.83203125" style="16" customWidth="1"/>
    <col min="495" max="724" width="9" style="16"/>
    <col min="725" max="725" width="29.33203125" style="16" customWidth="1"/>
    <col min="726" max="726" width="13.6640625" style="16" customWidth="1"/>
    <col min="727" max="750" width="15.83203125" style="16" customWidth="1"/>
    <col min="751" max="980" width="9" style="16"/>
    <col min="981" max="981" width="29.33203125" style="16" customWidth="1"/>
    <col min="982" max="982" width="13.6640625" style="16" customWidth="1"/>
    <col min="983" max="1006" width="15.83203125" style="16" customWidth="1"/>
    <col min="1007" max="1236" width="9" style="16"/>
    <col min="1237" max="1237" width="29.33203125" style="16" customWidth="1"/>
    <col min="1238" max="1238" width="13.6640625" style="16" customWidth="1"/>
    <col min="1239" max="1262" width="15.83203125" style="16" customWidth="1"/>
    <col min="1263" max="1492" width="9" style="16"/>
    <col min="1493" max="1493" width="29.33203125" style="16" customWidth="1"/>
    <col min="1494" max="1494" width="13.6640625" style="16" customWidth="1"/>
    <col min="1495" max="1518" width="15.83203125" style="16" customWidth="1"/>
    <col min="1519" max="1748" width="9" style="16"/>
    <col min="1749" max="1749" width="29.33203125" style="16" customWidth="1"/>
    <col min="1750" max="1750" width="13.6640625" style="16" customWidth="1"/>
    <col min="1751" max="1774" width="15.83203125" style="16" customWidth="1"/>
    <col min="1775" max="2004" width="9" style="16"/>
    <col min="2005" max="2005" width="29.33203125" style="16" customWidth="1"/>
    <col min="2006" max="2006" width="13.6640625" style="16" customWidth="1"/>
    <col min="2007" max="2030" width="15.83203125" style="16" customWidth="1"/>
    <col min="2031" max="2260" width="9" style="16"/>
    <col min="2261" max="2261" width="29.33203125" style="16" customWidth="1"/>
    <col min="2262" max="2262" width="13.6640625" style="16" customWidth="1"/>
    <col min="2263" max="2286" width="15.83203125" style="16" customWidth="1"/>
    <col min="2287" max="2516" width="9" style="16"/>
    <col min="2517" max="2517" width="29.33203125" style="16" customWidth="1"/>
    <col min="2518" max="2518" width="13.6640625" style="16" customWidth="1"/>
    <col min="2519" max="2542" width="15.83203125" style="16" customWidth="1"/>
    <col min="2543" max="2772" width="9" style="16"/>
    <col min="2773" max="2773" width="29.33203125" style="16" customWidth="1"/>
    <col min="2774" max="2774" width="13.6640625" style="16" customWidth="1"/>
    <col min="2775" max="2798" width="15.83203125" style="16" customWidth="1"/>
    <col min="2799" max="3028" width="9" style="16"/>
    <col min="3029" max="3029" width="29.33203125" style="16" customWidth="1"/>
    <col min="3030" max="3030" width="13.6640625" style="16" customWidth="1"/>
    <col min="3031" max="3054" width="15.83203125" style="16" customWidth="1"/>
    <col min="3055" max="3284" width="9" style="16"/>
    <col min="3285" max="3285" width="29.33203125" style="16" customWidth="1"/>
    <col min="3286" max="3286" width="13.6640625" style="16" customWidth="1"/>
    <col min="3287" max="3310" width="15.83203125" style="16" customWidth="1"/>
    <col min="3311" max="3540" width="9" style="16"/>
    <col min="3541" max="3541" width="29.33203125" style="16" customWidth="1"/>
    <col min="3542" max="3542" width="13.6640625" style="16" customWidth="1"/>
    <col min="3543" max="3566" width="15.83203125" style="16" customWidth="1"/>
    <col min="3567" max="3796" width="9" style="16"/>
    <col min="3797" max="3797" width="29.33203125" style="16" customWidth="1"/>
    <col min="3798" max="3798" width="13.6640625" style="16" customWidth="1"/>
    <col min="3799" max="3822" width="15.83203125" style="16" customWidth="1"/>
    <col min="3823" max="4052" width="9" style="16"/>
    <col min="4053" max="4053" width="29.33203125" style="16" customWidth="1"/>
    <col min="4054" max="4054" width="13.6640625" style="16" customWidth="1"/>
    <col min="4055" max="4078" width="15.83203125" style="16" customWidth="1"/>
    <col min="4079" max="4308" width="9" style="16"/>
    <col min="4309" max="4309" width="29.33203125" style="16" customWidth="1"/>
    <col min="4310" max="4310" width="13.6640625" style="16" customWidth="1"/>
    <col min="4311" max="4334" width="15.83203125" style="16" customWidth="1"/>
    <col min="4335" max="4564" width="9" style="16"/>
    <col min="4565" max="4565" width="29.33203125" style="16" customWidth="1"/>
    <col min="4566" max="4566" width="13.6640625" style="16" customWidth="1"/>
    <col min="4567" max="4590" width="15.83203125" style="16" customWidth="1"/>
    <col min="4591" max="4820" width="9" style="16"/>
    <col min="4821" max="4821" width="29.33203125" style="16" customWidth="1"/>
    <col min="4822" max="4822" width="13.6640625" style="16" customWidth="1"/>
    <col min="4823" max="4846" width="15.83203125" style="16" customWidth="1"/>
    <col min="4847" max="5076" width="9" style="16"/>
    <col min="5077" max="5077" width="29.33203125" style="16" customWidth="1"/>
    <col min="5078" max="5078" width="13.6640625" style="16" customWidth="1"/>
    <col min="5079" max="5102" width="15.83203125" style="16" customWidth="1"/>
    <col min="5103" max="5332" width="9" style="16"/>
    <col min="5333" max="5333" width="29.33203125" style="16" customWidth="1"/>
    <col min="5334" max="5334" width="13.6640625" style="16" customWidth="1"/>
    <col min="5335" max="5358" width="15.83203125" style="16" customWidth="1"/>
    <col min="5359" max="5588" width="9" style="16"/>
    <col min="5589" max="5589" width="29.33203125" style="16" customWidth="1"/>
    <col min="5590" max="5590" width="13.6640625" style="16" customWidth="1"/>
    <col min="5591" max="5614" width="15.83203125" style="16" customWidth="1"/>
    <col min="5615" max="5844" width="9" style="16"/>
    <col min="5845" max="5845" width="29.33203125" style="16" customWidth="1"/>
    <col min="5846" max="5846" width="13.6640625" style="16" customWidth="1"/>
    <col min="5847" max="5870" width="15.83203125" style="16" customWidth="1"/>
    <col min="5871" max="6100" width="9" style="16"/>
    <col min="6101" max="6101" width="29.33203125" style="16" customWidth="1"/>
    <col min="6102" max="6102" width="13.6640625" style="16" customWidth="1"/>
    <col min="6103" max="6126" width="15.83203125" style="16" customWidth="1"/>
    <col min="6127" max="6356" width="9" style="16"/>
    <col min="6357" max="6357" width="29.33203125" style="16" customWidth="1"/>
    <col min="6358" max="6358" width="13.6640625" style="16" customWidth="1"/>
    <col min="6359" max="6382" width="15.83203125" style="16" customWidth="1"/>
    <col min="6383" max="6612" width="9" style="16"/>
    <col min="6613" max="6613" width="29.33203125" style="16" customWidth="1"/>
    <col min="6614" max="6614" width="13.6640625" style="16" customWidth="1"/>
    <col min="6615" max="6638" width="15.83203125" style="16" customWidth="1"/>
    <col min="6639" max="6868" width="9" style="16"/>
    <col min="6869" max="6869" width="29.33203125" style="16" customWidth="1"/>
    <col min="6870" max="6870" width="13.6640625" style="16" customWidth="1"/>
    <col min="6871" max="6894" width="15.83203125" style="16" customWidth="1"/>
    <col min="6895" max="7124" width="9" style="16"/>
    <col min="7125" max="7125" width="29.33203125" style="16" customWidth="1"/>
    <col min="7126" max="7126" width="13.6640625" style="16" customWidth="1"/>
    <col min="7127" max="7150" width="15.83203125" style="16" customWidth="1"/>
    <col min="7151" max="7380" width="9" style="16"/>
    <col min="7381" max="7381" width="29.33203125" style="16" customWidth="1"/>
    <col min="7382" max="7382" width="13.6640625" style="16" customWidth="1"/>
    <col min="7383" max="7406" width="15.83203125" style="16" customWidth="1"/>
    <col min="7407" max="7636" width="9" style="16"/>
    <col min="7637" max="7637" width="29.33203125" style="16" customWidth="1"/>
    <col min="7638" max="7638" width="13.6640625" style="16" customWidth="1"/>
    <col min="7639" max="7662" width="15.83203125" style="16" customWidth="1"/>
    <col min="7663" max="7892" width="9" style="16"/>
    <col min="7893" max="7893" width="29.33203125" style="16" customWidth="1"/>
    <col min="7894" max="7894" width="13.6640625" style="16" customWidth="1"/>
    <col min="7895" max="7918" width="15.83203125" style="16" customWidth="1"/>
    <col min="7919" max="8148" width="9" style="16"/>
    <col min="8149" max="8149" width="29.33203125" style="16" customWidth="1"/>
    <col min="8150" max="8150" width="13.6640625" style="16" customWidth="1"/>
    <col min="8151" max="8174" width="15.83203125" style="16" customWidth="1"/>
    <col min="8175" max="8404" width="9" style="16"/>
    <col min="8405" max="8405" width="29.33203125" style="16" customWidth="1"/>
    <col min="8406" max="8406" width="13.6640625" style="16" customWidth="1"/>
    <col min="8407" max="8430" width="15.83203125" style="16" customWidth="1"/>
    <col min="8431" max="8660" width="9" style="16"/>
    <col min="8661" max="8661" width="29.33203125" style="16" customWidth="1"/>
    <col min="8662" max="8662" width="13.6640625" style="16" customWidth="1"/>
    <col min="8663" max="8686" width="15.83203125" style="16" customWidth="1"/>
    <col min="8687" max="8916" width="9" style="16"/>
    <col min="8917" max="8917" width="29.33203125" style="16" customWidth="1"/>
    <col min="8918" max="8918" width="13.6640625" style="16" customWidth="1"/>
    <col min="8919" max="8942" width="15.83203125" style="16" customWidth="1"/>
    <col min="8943" max="9172" width="9" style="16"/>
    <col min="9173" max="9173" width="29.33203125" style="16" customWidth="1"/>
    <col min="9174" max="9174" width="13.6640625" style="16" customWidth="1"/>
    <col min="9175" max="9198" width="15.83203125" style="16" customWidth="1"/>
    <col min="9199" max="9428" width="9" style="16"/>
    <col min="9429" max="9429" width="29.33203125" style="16" customWidth="1"/>
    <col min="9430" max="9430" width="13.6640625" style="16" customWidth="1"/>
    <col min="9431" max="9454" width="15.83203125" style="16" customWidth="1"/>
    <col min="9455" max="9684" width="9" style="16"/>
    <col min="9685" max="9685" width="29.33203125" style="16" customWidth="1"/>
    <col min="9686" max="9686" width="13.6640625" style="16" customWidth="1"/>
    <col min="9687" max="9710" width="15.83203125" style="16" customWidth="1"/>
    <col min="9711" max="9940" width="9" style="16"/>
    <col min="9941" max="9941" width="29.33203125" style="16" customWidth="1"/>
    <col min="9942" max="9942" width="13.6640625" style="16" customWidth="1"/>
    <col min="9943" max="9966" width="15.83203125" style="16" customWidth="1"/>
    <col min="9967" max="10196" width="9" style="16"/>
    <col min="10197" max="10197" width="29.33203125" style="16" customWidth="1"/>
    <col min="10198" max="10198" width="13.6640625" style="16" customWidth="1"/>
    <col min="10199" max="10222" width="15.83203125" style="16" customWidth="1"/>
    <col min="10223" max="10452" width="9" style="16"/>
    <col min="10453" max="10453" width="29.33203125" style="16" customWidth="1"/>
    <col min="10454" max="10454" width="13.6640625" style="16" customWidth="1"/>
    <col min="10455" max="10478" width="15.83203125" style="16" customWidth="1"/>
    <col min="10479" max="10708" width="9" style="16"/>
    <col min="10709" max="10709" width="29.33203125" style="16" customWidth="1"/>
    <col min="10710" max="10710" width="13.6640625" style="16" customWidth="1"/>
    <col min="10711" max="10734" width="15.83203125" style="16" customWidth="1"/>
    <col min="10735" max="10964" width="9" style="16"/>
    <col min="10965" max="10965" width="29.33203125" style="16" customWidth="1"/>
    <col min="10966" max="10966" width="13.6640625" style="16" customWidth="1"/>
    <col min="10967" max="10990" width="15.83203125" style="16" customWidth="1"/>
    <col min="10991" max="11220" width="9" style="16"/>
    <col min="11221" max="11221" width="29.33203125" style="16" customWidth="1"/>
    <col min="11222" max="11222" width="13.6640625" style="16" customWidth="1"/>
    <col min="11223" max="11246" width="15.83203125" style="16" customWidth="1"/>
    <col min="11247" max="11476" width="9" style="16"/>
    <col min="11477" max="11477" width="29.33203125" style="16" customWidth="1"/>
    <col min="11478" max="11478" width="13.6640625" style="16" customWidth="1"/>
    <col min="11479" max="11502" width="15.83203125" style="16" customWidth="1"/>
    <col min="11503" max="11732" width="9" style="16"/>
    <col min="11733" max="11733" width="29.33203125" style="16" customWidth="1"/>
    <col min="11734" max="11734" width="13.6640625" style="16" customWidth="1"/>
    <col min="11735" max="11758" width="15.83203125" style="16" customWidth="1"/>
    <col min="11759" max="11988" width="9" style="16"/>
    <col min="11989" max="11989" width="29.33203125" style="16" customWidth="1"/>
    <col min="11990" max="11990" width="13.6640625" style="16" customWidth="1"/>
    <col min="11991" max="12014" width="15.83203125" style="16" customWidth="1"/>
    <col min="12015" max="12244" width="9" style="16"/>
    <col min="12245" max="12245" width="29.33203125" style="16" customWidth="1"/>
    <col min="12246" max="12246" width="13.6640625" style="16" customWidth="1"/>
    <col min="12247" max="12270" width="15.83203125" style="16" customWidth="1"/>
    <col min="12271" max="12500" width="9" style="16"/>
    <col min="12501" max="12501" width="29.33203125" style="16" customWidth="1"/>
    <col min="12502" max="12502" width="13.6640625" style="16" customWidth="1"/>
    <col min="12503" max="12526" width="15.83203125" style="16" customWidth="1"/>
    <col min="12527" max="12756" width="9" style="16"/>
    <col min="12757" max="12757" width="29.33203125" style="16" customWidth="1"/>
    <col min="12758" max="12758" width="13.6640625" style="16" customWidth="1"/>
    <col min="12759" max="12782" width="15.83203125" style="16" customWidth="1"/>
    <col min="12783" max="13012" width="9" style="16"/>
    <col min="13013" max="13013" width="29.33203125" style="16" customWidth="1"/>
    <col min="13014" max="13014" width="13.6640625" style="16" customWidth="1"/>
    <col min="13015" max="13038" width="15.83203125" style="16" customWidth="1"/>
    <col min="13039" max="13268" width="9" style="16"/>
    <col min="13269" max="13269" width="29.33203125" style="16" customWidth="1"/>
    <col min="13270" max="13270" width="13.6640625" style="16" customWidth="1"/>
    <col min="13271" max="13294" width="15.83203125" style="16" customWidth="1"/>
    <col min="13295" max="13524" width="9" style="16"/>
    <col min="13525" max="13525" width="29.33203125" style="16" customWidth="1"/>
    <col min="13526" max="13526" width="13.6640625" style="16" customWidth="1"/>
    <col min="13527" max="13550" width="15.83203125" style="16" customWidth="1"/>
    <col min="13551" max="13780" width="9" style="16"/>
    <col min="13781" max="13781" width="29.33203125" style="16" customWidth="1"/>
    <col min="13782" max="13782" width="13.6640625" style="16" customWidth="1"/>
    <col min="13783" max="13806" width="15.83203125" style="16" customWidth="1"/>
    <col min="13807" max="14036" width="9" style="16"/>
    <col min="14037" max="14037" width="29.33203125" style="16" customWidth="1"/>
    <col min="14038" max="14038" width="13.6640625" style="16" customWidth="1"/>
    <col min="14039" max="14062" width="15.83203125" style="16" customWidth="1"/>
    <col min="14063" max="14292" width="9" style="16"/>
    <col min="14293" max="14293" width="29.33203125" style="16" customWidth="1"/>
    <col min="14294" max="14294" width="13.6640625" style="16" customWidth="1"/>
    <col min="14295" max="14318" width="15.83203125" style="16" customWidth="1"/>
    <col min="14319" max="14548" width="9" style="16"/>
    <col min="14549" max="14549" width="29.33203125" style="16" customWidth="1"/>
    <col min="14550" max="14550" width="13.6640625" style="16" customWidth="1"/>
    <col min="14551" max="14574" width="15.83203125" style="16" customWidth="1"/>
    <col min="14575" max="14804" width="9" style="16"/>
    <col min="14805" max="14805" width="29.33203125" style="16" customWidth="1"/>
    <col min="14806" max="14806" width="13.6640625" style="16" customWidth="1"/>
    <col min="14807" max="14830" width="15.83203125" style="16" customWidth="1"/>
    <col min="14831" max="15060" width="9" style="16"/>
    <col min="15061" max="15061" width="29.33203125" style="16" customWidth="1"/>
    <col min="15062" max="15062" width="13.6640625" style="16" customWidth="1"/>
    <col min="15063" max="15086" width="15.83203125" style="16" customWidth="1"/>
    <col min="15087" max="15316" width="9" style="16"/>
    <col min="15317" max="15317" width="29.33203125" style="16" customWidth="1"/>
    <col min="15318" max="15318" width="13.6640625" style="16" customWidth="1"/>
    <col min="15319" max="15342" width="15.83203125" style="16" customWidth="1"/>
    <col min="15343" max="15572" width="9" style="16"/>
    <col min="15573" max="15573" width="29.33203125" style="16" customWidth="1"/>
    <col min="15574" max="15574" width="13.6640625" style="16" customWidth="1"/>
    <col min="15575" max="15598" width="15.83203125" style="16" customWidth="1"/>
    <col min="15599" max="15828" width="9" style="16"/>
    <col min="15829" max="15829" width="29.33203125" style="16" customWidth="1"/>
    <col min="15830" max="15830" width="13.6640625" style="16" customWidth="1"/>
    <col min="15831" max="15854" width="15.83203125" style="16" customWidth="1"/>
    <col min="15855" max="16084" width="9" style="16"/>
    <col min="16085" max="16085" width="29.33203125" style="16" customWidth="1"/>
    <col min="16086" max="16086" width="13.6640625" style="16" customWidth="1"/>
    <col min="16087" max="16110" width="15.83203125" style="16" customWidth="1"/>
    <col min="16111" max="16384" width="9" style="16"/>
  </cols>
  <sheetData>
    <row r="2" spans="2:22" ht="21">
      <c r="B2" s="17" t="s">
        <v>14</v>
      </c>
      <c r="C2" s="21"/>
      <c r="D2" s="21"/>
      <c r="E2" s="21"/>
      <c r="F2" s="21"/>
      <c r="G2" s="21"/>
      <c r="H2" s="21"/>
    </row>
    <row r="3" spans="2:22" ht="16" customHeight="1">
      <c r="B3" s="25"/>
    </row>
    <row r="4" spans="2:22" ht="16" customHeight="1">
      <c r="B4" s="20"/>
    </row>
    <row r="5" spans="2:22">
      <c r="C5" s="19" t="s">
        <v>5</v>
      </c>
    </row>
    <row r="6" spans="2:22">
      <c r="B6" s="23" t="s">
        <v>16</v>
      </c>
      <c r="C6" s="27">
        <v>2002</v>
      </c>
    </row>
    <row r="7" spans="2:22">
      <c r="B7" s="55" t="s">
        <v>93</v>
      </c>
      <c r="C7" s="56" t="str">
        <f>IF(OR(MOD(C6,400)=0,AND(MOD(C6,4)=0,MOD(C6,100)&lt;&gt;9)),"Y", "N")</f>
        <v>N</v>
      </c>
    </row>
    <row r="8" spans="2:22">
      <c r="C8" s="54"/>
    </row>
    <row r="9" spans="2:22">
      <c r="C9" s="24" t="s">
        <v>6</v>
      </c>
      <c r="D9" s="23" t="s">
        <v>7</v>
      </c>
      <c r="E9" s="57" t="s">
        <v>94</v>
      </c>
      <c r="O9" s="18"/>
      <c r="P9" s="18"/>
      <c r="Q9" s="18"/>
      <c r="R9" s="18"/>
      <c r="S9" s="18"/>
      <c r="T9" s="18"/>
      <c r="U9" s="18"/>
      <c r="V9" s="18"/>
    </row>
    <row r="10" spans="2:22">
      <c r="B10" s="22" t="s">
        <v>23</v>
      </c>
      <c r="C10" s="37">
        <f>DATE(C63,C64,C65)</f>
        <v>37335</v>
      </c>
      <c r="D10" s="38">
        <f>TIME(C66,C67,C68)</f>
        <v>0.8037037037037037</v>
      </c>
      <c r="E10" s="58">
        <f>IF(MONTH($C10)=1,0,IF(MONTH($C10)=2,31,IF(MONTH($C10)=3,59,IF(MONTH($C10)=4,90,IF(MONTH($C10)=5,120,IF(MONTH($C10)=6,151,IF(MONTH($C10)=7,181,IF(MONTH($C10)=8,212,IF(MONTH($C10)=9,243,IF(MONTH($C10)=10,273,IF(MONTH($C10)=11,304,334)))))))))))+DAY($C$10)+IF(AND(MONTH($C10)&gt;2,$C$7="Y"),1,0)</f>
        <v>79</v>
      </c>
      <c r="O10" s="18"/>
      <c r="P10" s="18"/>
      <c r="Q10" s="18"/>
      <c r="R10" s="18"/>
      <c r="S10" s="18"/>
      <c r="T10" s="18"/>
      <c r="U10" s="18"/>
      <c r="V10" s="18"/>
    </row>
    <row r="11" spans="2:22">
      <c r="B11" s="22" t="s">
        <v>24</v>
      </c>
      <c r="C11" s="37">
        <f>DATE(D63,D64,D65)</f>
        <v>37428</v>
      </c>
      <c r="D11" s="38">
        <f>TIME(D66,D67,D68)</f>
        <v>0.5596875</v>
      </c>
      <c r="E11" s="58">
        <f>IF(MONTH($C11)=1,0,IF(MONTH($C11)=2,31,IF(MONTH($C11)=3,59,IF(MONTH($C11)=4,90,IF(MONTH($C11)=5,120,IF(MONTH($C11)=6,151,IF(MONTH($C11)=7,181,IF(MONTH($C11)=8,212,IF(MONTH($C11)=9,243,IF(MONTH($C11)=10,273,IF(MONTH($C11)=11,304,334)))))))))))+DAY($C$10)+IF(AND(MONTH($C11)&gt;2,$C$7="Y"),1,0)</f>
        <v>171</v>
      </c>
      <c r="O11" s="18"/>
      <c r="P11" s="18"/>
      <c r="Q11" s="18"/>
      <c r="R11" s="18"/>
      <c r="S11" s="18"/>
      <c r="T11" s="18"/>
      <c r="U11" s="18"/>
      <c r="V11" s="18"/>
    </row>
    <row r="12" spans="2:22">
      <c r="B12" s="22" t="s">
        <v>25</v>
      </c>
      <c r="C12" s="37">
        <f>DATE(E63,E64,E65)</f>
        <v>37522</v>
      </c>
      <c r="D12" s="38">
        <f>TIME(E66,E67,E68)</f>
        <v>0.20599537037037038</v>
      </c>
      <c r="E12" s="58">
        <f>IF(MONTH($C12)=1,0,IF(MONTH($C12)=2,31,IF(MONTH($C12)=3,59,IF(MONTH($C12)=4,90,IF(MONTH($C12)=5,120,IF(MONTH($C12)=6,151,IF(MONTH($C12)=7,181,IF(MONTH($C12)=8,212,IF(MONTH($C12)=9,243,IF(MONTH($C12)=10,273,IF(MONTH($C12)=11,304,334)))))))))))+DAY($C$10)+IF(AND(MONTH($C12)&gt;2,$C$7="Y"),1,0)</f>
        <v>263</v>
      </c>
      <c r="O12" s="18"/>
      <c r="P12" s="18"/>
      <c r="Q12" s="18"/>
      <c r="R12" s="18"/>
      <c r="S12" s="18"/>
      <c r="T12" s="18"/>
      <c r="U12" s="18"/>
      <c r="V12" s="18"/>
    </row>
    <row r="13" spans="2:22">
      <c r="B13" s="22" t="s">
        <v>26</v>
      </c>
      <c r="C13" s="37">
        <f>DATE(F63,F64,F65)</f>
        <v>37612</v>
      </c>
      <c r="D13" s="38">
        <f>TIME(F66,F67,F68)</f>
        <v>5.2662037037037035E-2</v>
      </c>
      <c r="E13" s="58">
        <f>IF(MONTH($C13)=1,0,IF(MONTH($C13)=2,31,IF(MONTH($C13)=3,59,IF(MONTH($C13)=4,90,IF(MONTH($C13)=5,120,IF(MONTH($C13)=6,151,IF(MONTH($C13)=7,181,IF(MONTH($C13)=8,212,IF(MONTH($C13)=9,243,IF(MONTH($C13)=10,273,IF(MONTH($C13)=11,304,334)))))))))))+DAY($C$10)+IF(AND(MONTH($C13)&gt;2,$C$7="Y"),1,0)</f>
        <v>354</v>
      </c>
      <c r="O13" s="18"/>
      <c r="P13" s="18"/>
      <c r="Q13" s="18"/>
      <c r="R13" s="18"/>
      <c r="S13" s="18"/>
      <c r="T13" s="18"/>
      <c r="U13" s="18"/>
      <c r="V13" s="18"/>
    </row>
    <row r="14" spans="2:22">
      <c r="C14" s="39"/>
      <c r="D14" s="40"/>
      <c r="O14" s="18"/>
      <c r="P14" s="18"/>
      <c r="Q14" s="18"/>
      <c r="R14" s="18"/>
      <c r="S14" s="18"/>
      <c r="T14" s="18"/>
      <c r="U14" s="18"/>
      <c r="V14" s="18"/>
    </row>
    <row r="15" spans="2:22">
      <c r="C15" s="39"/>
      <c r="D15" s="40"/>
      <c r="O15" s="18"/>
      <c r="P15" s="18"/>
      <c r="Q15" s="18"/>
      <c r="R15" s="18"/>
      <c r="S15" s="18"/>
      <c r="T15" s="18"/>
      <c r="U15" s="18"/>
      <c r="V15" s="18"/>
    </row>
    <row r="16" spans="2:22">
      <c r="B16" s="71">
        <f>C6</f>
        <v>2002</v>
      </c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18"/>
      <c r="P16" s="18"/>
      <c r="Q16" s="18"/>
      <c r="R16" s="18"/>
      <c r="S16" s="18"/>
      <c r="T16" s="18"/>
      <c r="U16" s="18"/>
      <c r="V16" s="18"/>
    </row>
    <row r="17" spans="2:22">
      <c r="B17" s="42" t="s">
        <v>80</v>
      </c>
      <c r="C17" s="43" t="s">
        <v>81</v>
      </c>
      <c r="D17" s="44" t="s">
        <v>82</v>
      </c>
      <c r="E17" s="44" t="s">
        <v>83</v>
      </c>
      <c r="F17" s="44" t="s">
        <v>84</v>
      </c>
      <c r="G17" s="44" t="s">
        <v>85</v>
      </c>
      <c r="H17" s="44" t="s">
        <v>86</v>
      </c>
      <c r="I17" s="44" t="s">
        <v>87</v>
      </c>
      <c r="J17" s="44" t="s">
        <v>88</v>
      </c>
      <c r="K17" s="44" t="s">
        <v>89</v>
      </c>
      <c r="L17" s="44" t="s">
        <v>90</v>
      </c>
      <c r="M17" s="44" t="s">
        <v>91</v>
      </c>
      <c r="N17" s="45" t="s">
        <v>92</v>
      </c>
      <c r="O17" s="18"/>
      <c r="P17" s="18"/>
      <c r="Q17" s="18"/>
      <c r="R17" s="18"/>
      <c r="S17" s="18"/>
      <c r="T17" s="18"/>
      <c r="U17" s="18"/>
      <c r="V17" s="18"/>
    </row>
    <row r="18" spans="2:22">
      <c r="B18" s="46">
        <v>1</v>
      </c>
      <c r="C18" s="47">
        <v>1</v>
      </c>
      <c r="D18" s="48">
        <f>C48+1</f>
        <v>32</v>
      </c>
      <c r="E18" s="48">
        <f>D45+IF(C7="Y",2,1)</f>
        <v>60</v>
      </c>
      <c r="F18" s="48">
        <f>E48+1</f>
        <v>91</v>
      </c>
      <c r="G18" s="48">
        <f>F47+1</f>
        <v>121</v>
      </c>
      <c r="H18" s="48">
        <f>G48+1</f>
        <v>152</v>
      </c>
      <c r="I18" s="48">
        <f>H47+1</f>
        <v>182</v>
      </c>
      <c r="J18" s="48">
        <f>I48+1</f>
        <v>213</v>
      </c>
      <c r="K18" s="48">
        <f>J48+1</f>
        <v>244</v>
      </c>
      <c r="L18" s="48">
        <f>K47+1</f>
        <v>274</v>
      </c>
      <c r="M18" s="48">
        <f>L48+1</f>
        <v>305</v>
      </c>
      <c r="N18" s="49">
        <f>M47+1</f>
        <v>335</v>
      </c>
      <c r="O18" s="18"/>
      <c r="P18" s="18"/>
      <c r="Q18" s="18"/>
      <c r="R18" s="18"/>
      <c r="S18" s="18"/>
      <c r="T18" s="18"/>
      <c r="U18" s="18"/>
      <c r="V18" s="18"/>
    </row>
    <row r="19" spans="2:22">
      <c r="B19" s="46">
        <v>2</v>
      </c>
      <c r="C19" s="47">
        <f>C18+1</f>
        <v>2</v>
      </c>
      <c r="D19" s="48">
        <f>D18+1</f>
        <v>33</v>
      </c>
      <c r="E19" s="48">
        <f t="shared" ref="E19:N34" si="0">E18+1</f>
        <v>61</v>
      </c>
      <c r="F19" s="48">
        <f t="shared" si="0"/>
        <v>92</v>
      </c>
      <c r="G19" s="48">
        <f t="shared" si="0"/>
        <v>122</v>
      </c>
      <c r="H19" s="48">
        <f t="shared" si="0"/>
        <v>153</v>
      </c>
      <c r="I19" s="48">
        <f t="shared" si="0"/>
        <v>183</v>
      </c>
      <c r="J19" s="48">
        <f t="shared" si="0"/>
        <v>214</v>
      </c>
      <c r="K19" s="48">
        <f t="shared" si="0"/>
        <v>245</v>
      </c>
      <c r="L19" s="48">
        <f t="shared" si="0"/>
        <v>275</v>
      </c>
      <c r="M19" s="48">
        <f t="shared" si="0"/>
        <v>306</v>
      </c>
      <c r="N19" s="49">
        <f t="shared" si="0"/>
        <v>336</v>
      </c>
      <c r="O19" s="18"/>
      <c r="P19" s="18"/>
      <c r="Q19" s="18"/>
      <c r="R19" s="18"/>
      <c r="S19" s="18"/>
      <c r="T19" s="18"/>
      <c r="U19" s="18"/>
      <c r="V19" s="18"/>
    </row>
    <row r="20" spans="2:22">
      <c r="B20" s="46">
        <v>3</v>
      </c>
      <c r="C20" s="47">
        <f t="shared" ref="C20:N35" si="1">C19+1</f>
        <v>3</v>
      </c>
      <c r="D20" s="48">
        <f t="shared" si="1"/>
        <v>34</v>
      </c>
      <c r="E20" s="48">
        <f t="shared" si="0"/>
        <v>62</v>
      </c>
      <c r="F20" s="48">
        <f t="shared" si="0"/>
        <v>93</v>
      </c>
      <c r="G20" s="48">
        <f t="shared" si="0"/>
        <v>123</v>
      </c>
      <c r="H20" s="48">
        <f t="shared" si="0"/>
        <v>154</v>
      </c>
      <c r="I20" s="48">
        <f t="shared" si="0"/>
        <v>184</v>
      </c>
      <c r="J20" s="48">
        <f t="shared" si="0"/>
        <v>215</v>
      </c>
      <c r="K20" s="48">
        <f t="shared" si="0"/>
        <v>246</v>
      </c>
      <c r="L20" s="48">
        <f t="shared" si="0"/>
        <v>276</v>
      </c>
      <c r="M20" s="48">
        <f t="shared" si="0"/>
        <v>307</v>
      </c>
      <c r="N20" s="49">
        <f t="shared" si="0"/>
        <v>337</v>
      </c>
      <c r="O20" s="18"/>
      <c r="P20" s="18"/>
      <c r="Q20" s="18"/>
      <c r="R20" s="18"/>
      <c r="S20" s="18"/>
      <c r="T20" s="18"/>
      <c r="U20" s="18"/>
      <c r="V20" s="18"/>
    </row>
    <row r="21" spans="2:22">
      <c r="B21" s="46">
        <v>4</v>
      </c>
      <c r="C21" s="47">
        <f t="shared" si="1"/>
        <v>4</v>
      </c>
      <c r="D21" s="48">
        <f t="shared" si="1"/>
        <v>35</v>
      </c>
      <c r="E21" s="48">
        <f t="shared" si="0"/>
        <v>63</v>
      </c>
      <c r="F21" s="48">
        <f t="shared" si="0"/>
        <v>94</v>
      </c>
      <c r="G21" s="48">
        <f t="shared" si="0"/>
        <v>124</v>
      </c>
      <c r="H21" s="48">
        <f t="shared" si="0"/>
        <v>155</v>
      </c>
      <c r="I21" s="48">
        <f t="shared" si="0"/>
        <v>185</v>
      </c>
      <c r="J21" s="48">
        <f t="shared" si="0"/>
        <v>216</v>
      </c>
      <c r="K21" s="48">
        <f t="shared" si="0"/>
        <v>247</v>
      </c>
      <c r="L21" s="48">
        <f t="shared" si="0"/>
        <v>277</v>
      </c>
      <c r="M21" s="48">
        <f t="shared" si="0"/>
        <v>308</v>
      </c>
      <c r="N21" s="49">
        <f t="shared" si="0"/>
        <v>338</v>
      </c>
      <c r="O21" s="18"/>
      <c r="P21" s="18"/>
      <c r="Q21" s="18"/>
      <c r="R21" s="18"/>
      <c r="S21" s="18"/>
      <c r="T21" s="18"/>
      <c r="U21" s="18"/>
      <c r="V21" s="18"/>
    </row>
    <row r="22" spans="2:22">
      <c r="B22" s="46">
        <v>5</v>
      </c>
      <c r="C22" s="47">
        <f t="shared" si="1"/>
        <v>5</v>
      </c>
      <c r="D22" s="48">
        <f t="shared" si="1"/>
        <v>36</v>
      </c>
      <c r="E22" s="48">
        <f t="shared" si="0"/>
        <v>64</v>
      </c>
      <c r="F22" s="48">
        <f t="shared" si="0"/>
        <v>95</v>
      </c>
      <c r="G22" s="48">
        <f t="shared" si="0"/>
        <v>125</v>
      </c>
      <c r="H22" s="48">
        <f t="shared" si="0"/>
        <v>156</v>
      </c>
      <c r="I22" s="48">
        <f t="shared" si="0"/>
        <v>186</v>
      </c>
      <c r="J22" s="48">
        <f t="shared" si="0"/>
        <v>217</v>
      </c>
      <c r="K22" s="48">
        <f t="shared" si="0"/>
        <v>248</v>
      </c>
      <c r="L22" s="48">
        <f t="shared" si="0"/>
        <v>278</v>
      </c>
      <c r="M22" s="48">
        <f t="shared" si="0"/>
        <v>309</v>
      </c>
      <c r="N22" s="49">
        <f t="shared" si="0"/>
        <v>339</v>
      </c>
      <c r="O22" s="18"/>
      <c r="P22" s="18"/>
      <c r="Q22" s="18"/>
      <c r="R22" s="18"/>
      <c r="S22" s="18"/>
      <c r="T22" s="18"/>
      <c r="U22" s="18"/>
      <c r="V22" s="18"/>
    </row>
    <row r="23" spans="2:22">
      <c r="B23" s="46">
        <v>6</v>
      </c>
      <c r="C23" s="47">
        <f t="shared" si="1"/>
        <v>6</v>
      </c>
      <c r="D23" s="48">
        <f t="shared" si="1"/>
        <v>37</v>
      </c>
      <c r="E23" s="48">
        <f t="shared" si="0"/>
        <v>65</v>
      </c>
      <c r="F23" s="48">
        <f t="shared" si="0"/>
        <v>96</v>
      </c>
      <c r="G23" s="48">
        <f t="shared" si="0"/>
        <v>126</v>
      </c>
      <c r="H23" s="48">
        <f t="shared" si="0"/>
        <v>157</v>
      </c>
      <c r="I23" s="48">
        <f t="shared" si="0"/>
        <v>187</v>
      </c>
      <c r="J23" s="48">
        <f t="shared" si="0"/>
        <v>218</v>
      </c>
      <c r="K23" s="48">
        <f t="shared" si="0"/>
        <v>249</v>
      </c>
      <c r="L23" s="48">
        <f t="shared" si="0"/>
        <v>279</v>
      </c>
      <c r="M23" s="48">
        <f t="shared" si="0"/>
        <v>310</v>
      </c>
      <c r="N23" s="49">
        <f t="shared" si="0"/>
        <v>340</v>
      </c>
      <c r="O23" s="18"/>
      <c r="P23" s="18"/>
      <c r="Q23" s="18"/>
      <c r="R23" s="18"/>
      <c r="S23" s="18"/>
      <c r="T23" s="18"/>
      <c r="U23" s="18"/>
      <c r="V23" s="18"/>
    </row>
    <row r="24" spans="2:22">
      <c r="B24" s="46">
        <v>7</v>
      </c>
      <c r="C24" s="47">
        <f t="shared" si="1"/>
        <v>7</v>
      </c>
      <c r="D24" s="48">
        <f t="shared" si="1"/>
        <v>38</v>
      </c>
      <c r="E24" s="48">
        <f t="shared" si="0"/>
        <v>66</v>
      </c>
      <c r="F24" s="48">
        <f t="shared" si="0"/>
        <v>97</v>
      </c>
      <c r="G24" s="48">
        <f t="shared" si="0"/>
        <v>127</v>
      </c>
      <c r="H24" s="48">
        <f t="shared" si="0"/>
        <v>158</v>
      </c>
      <c r="I24" s="48">
        <f t="shared" si="0"/>
        <v>188</v>
      </c>
      <c r="J24" s="48">
        <f t="shared" si="0"/>
        <v>219</v>
      </c>
      <c r="K24" s="48">
        <f t="shared" si="0"/>
        <v>250</v>
      </c>
      <c r="L24" s="48">
        <f t="shared" si="0"/>
        <v>280</v>
      </c>
      <c r="M24" s="48">
        <f t="shared" si="0"/>
        <v>311</v>
      </c>
      <c r="N24" s="49">
        <f t="shared" si="0"/>
        <v>341</v>
      </c>
      <c r="O24" s="18"/>
      <c r="P24" s="18"/>
      <c r="Q24" s="18"/>
      <c r="R24" s="18"/>
      <c r="S24" s="18"/>
      <c r="T24" s="18"/>
      <c r="U24" s="18"/>
      <c r="V24" s="18"/>
    </row>
    <row r="25" spans="2:22">
      <c r="B25" s="46">
        <v>8</v>
      </c>
      <c r="C25" s="47">
        <f t="shared" si="1"/>
        <v>8</v>
      </c>
      <c r="D25" s="48">
        <f t="shared" si="1"/>
        <v>39</v>
      </c>
      <c r="E25" s="48">
        <f t="shared" si="0"/>
        <v>67</v>
      </c>
      <c r="F25" s="48">
        <f t="shared" si="0"/>
        <v>98</v>
      </c>
      <c r="G25" s="48">
        <f t="shared" si="0"/>
        <v>128</v>
      </c>
      <c r="H25" s="48">
        <f t="shared" si="0"/>
        <v>159</v>
      </c>
      <c r="I25" s="48">
        <f t="shared" si="0"/>
        <v>189</v>
      </c>
      <c r="J25" s="48">
        <f t="shared" si="0"/>
        <v>220</v>
      </c>
      <c r="K25" s="48">
        <f t="shared" si="0"/>
        <v>251</v>
      </c>
      <c r="L25" s="48">
        <f t="shared" si="0"/>
        <v>281</v>
      </c>
      <c r="M25" s="48">
        <f t="shared" si="0"/>
        <v>312</v>
      </c>
      <c r="N25" s="49">
        <f t="shared" si="0"/>
        <v>342</v>
      </c>
      <c r="O25" s="18"/>
      <c r="P25" s="18"/>
      <c r="Q25" s="18"/>
      <c r="R25" s="18"/>
      <c r="S25" s="18"/>
      <c r="T25" s="18"/>
      <c r="U25" s="18"/>
      <c r="V25" s="18"/>
    </row>
    <row r="26" spans="2:22">
      <c r="B26" s="46">
        <v>9</v>
      </c>
      <c r="C26" s="47">
        <f t="shared" si="1"/>
        <v>9</v>
      </c>
      <c r="D26" s="48">
        <f t="shared" si="1"/>
        <v>40</v>
      </c>
      <c r="E26" s="48">
        <f t="shared" si="0"/>
        <v>68</v>
      </c>
      <c r="F26" s="48">
        <f t="shared" si="0"/>
        <v>99</v>
      </c>
      <c r="G26" s="48">
        <f t="shared" si="0"/>
        <v>129</v>
      </c>
      <c r="H26" s="48">
        <f t="shared" si="0"/>
        <v>160</v>
      </c>
      <c r="I26" s="48">
        <f t="shared" si="0"/>
        <v>190</v>
      </c>
      <c r="J26" s="48">
        <f t="shared" si="0"/>
        <v>221</v>
      </c>
      <c r="K26" s="48">
        <f t="shared" si="0"/>
        <v>252</v>
      </c>
      <c r="L26" s="48">
        <f t="shared" si="0"/>
        <v>282</v>
      </c>
      <c r="M26" s="48">
        <f t="shared" si="0"/>
        <v>313</v>
      </c>
      <c r="N26" s="49">
        <f t="shared" si="0"/>
        <v>343</v>
      </c>
      <c r="O26" s="18"/>
      <c r="P26" s="18"/>
      <c r="Q26" s="18"/>
      <c r="R26" s="18"/>
      <c r="S26" s="18"/>
      <c r="T26" s="18"/>
      <c r="U26" s="18"/>
      <c r="V26" s="18"/>
    </row>
    <row r="27" spans="2:22">
      <c r="B27" s="46">
        <v>10</v>
      </c>
      <c r="C27" s="47">
        <f t="shared" si="1"/>
        <v>10</v>
      </c>
      <c r="D27" s="48">
        <f t="shared" si="1"/>
        <v>41</v>
      </c>
      <c r="E27" s="48">
        <f t="shared" si="0"/>
        <v>69</v>
      </c>
      <c r="F27" s="48">
        <f t="shared" si="0"/>
        <v>100</v>
      </c>
      <c r="G27" s="48">
        <f t="shared" si="0"/>
        <v>130</v>
      </c>
      <c r="H27" s="48">
        <f t="shared" si="0"/>
        <v>161</v>
      </c>
      <c r="I27" s="48">
        <f t="shared" si="0"/>
        <v>191</v>
      </c>
      <c r="J27" s="48">
        <f t="shared" si="0"/>
        <v>222</v>
      </c>
      <c r="K27" s="48">
        <f t="shared" si="0"/>
        <v>253</v>
      </c>
      <c r="L27" s="48">
        <f t="shared" si="0"/>
        <v>283</v>
      </c>
      <c r="M27" s="48">
        <f t="shared" si="0"/>
        <v>314</v>
      </c>
      <c r="N27" s="49">
        <f t="shared" si="0"/>
        <v>344</v>
      </c>
      <c r="O27" s="18"/>
      <c r="P27" s="18"/>
      <c r="Q27" s="18"/>
      <c r="R27" s="18"/>
      <c r="S27" s="18"/>
      <c r="T27" s="18"/>
      <c r="U27" s="18"/>
      <c r="V27" s="18"/>
    </row>
    <row r="28" spans="2:22">
      <c r="B28" s="46">
        <v>11</v>
      </c>
      <c r="C28" s="47">
        <f t="shared" si="1"/>
        <v>11</v>
      </c>
      <c r="D28" s="48">
        <f t="shared" si="1"/>
        <v>42</v>
      </c>
      <c r="E28" s="48">
        <f t="shared" si="0"/>
        <v>70</v>
      </c>
      <c r="F28" s="48">
        <f t="shared" si="0"/>
        <v>101</v>
      </c>
      <c r="G28" s="48">
        <f t="shared" si="0"/>
        <v>131</v>
      </c>
      <c r="H28" s="48">
        <f t="shared" si="0"/>
        <v>162</v>
      </c>
      <c r="I28" s="48">
        <f t="shared" si="0"/>
        <v>192</v>
      </c>
      <c r="J28" s="48">
        <f t="shared" si="0"/>
        <v>223</v>
      </c>
      <c r="K28" s="48">
        <f t="shared" si="0"/>
        <v>254</v>
      </c>
      <c r="L28" s="48">
        <f t="shared" si="0"/>
        <v>284</v>
      </c>
      <c r="M28" s="48">
        <f t="shared" si="0"/>
        <v>315</v>
      </c>
      <c r="N28" s="49">
        <f t="shared" si="0"/>
        <v>345</v>
      </c>
      <c r="O28" s="18"/>
      <c r="P28" s="18"/>
      <c r="Q28" s="18"/>
      <c r="R28" s="18"/>
      <c r="S28" s="18"/>
      <c r="T28" s="18"/>
      <c r="U28" s="18"/>
      <c r="V28" s="18"/>
    </row>
    <row r="29" spans="2:22">
      <c r="B29" s="46">
        <v>12</v>
      </c>
      <c r="C29" s="47">
        <f t="shared" si="1"/>
        <v>12</v>
      </c>
      <c r="D29" s="48">
        <f t="shared" si="1"/>
        <v>43</v>
      </c>
      <c r="E29" s="48">
        <f t="shared" si="0"/>
        <v>71</v>
      </c>
      <c r="F29" s="48">
        <f t="shared" si="0"/>
        <v>102</v>
      </c>
      <c r="G29" s="48">
        <f t="shared" si="0"/>
        <v>132</v>
      </c>
      <c r="H29" s="48">
        <f t="shared" si="0"/>
        <v>163</v>
      </c>
      <c r="I29" s="48">
        <f t="shared" si="0"/>
        <v>193</v>
      </c>
      <c r="J29" s="48">
        <f t="shared" si="0"/>
        <v>224</v>
      </c>
      <c r="K29" s="48">
        <f t="shared" si="0"/>
        <v>255</v>
      </c>
      <c r="L29" s="48">
        <f t="shared" si="0"/>
        <v>285</v>
      </c>
      <c r="M29" s="48">
        <f t="shared" si="0"/>
        <v>316</v>
      </c>
      <c r="N29" s="49">
        <f t="shared" si="0"/>
        <v>346</v>
      </c>
      <c r="O29" s="18"/>
      <c r="P29" s="18"/>
      <c r="Q29" s="18"/>
      <c r="R29" s="18"/>
      <c r="S29" s="18"/>
      <c r="T29" s="18"/>
      <c r="U29" s="18"/>
      <c r="V29" s="18"/>
    </row>
    <row r="30" spans="2:22">
      <c r="B30" s="46">
        <v>13</v>
      </c>
      <c r="C30" s="47">
        <f t="shared" si="1"/>
        <v>13</v>
      </c>
      <c r="D30" s="48">
        <f t="shared" si="1"/>
        <v>44</v>
      </c>
      <c r="E30" s="48">
        <f t="shared" si="0"/>
        <v>72</v>
      </c>
      <c r="F30" s="48">
        <f t="shared" si="0"/>
        <v>103</v>
      </c>
      <c r="G30" s="48">
        <f t="shared" si="0"/>
        <v>133</v>
      </c>
      <c r="H30" s="48">
        <f t="shared" si="0"/>
        <v>164</v>
      </c>
      <c r="I30" s="48">
        <f t="shared" si="0"/>
        <v>194</v>
      </c>
      <c r="J30" s="48">
        <f t="shared" si="0"/>
        <v>225</v>
      </c>
      <c r="K30" s="48">
        <f t="shared" si="0"/>
        <v>256</v>
      </c>
      <c r="L30" s="48">
        <f t="shared" si="0"/>
        <v>286</v>
      </c>
      <c r="M30" s="48">
        <f t="shared" si="0"/>
        <v>317</v>
      </c>
      <c r="N30" s="49">
        <f t="shared" si="0"/>
        <v>347</v>
      </c>
      <c r="O30" s="18"/>
      <c r="P30" s="18"/>
      <c r="Q30" s="18"/>
      <c r="R30" s="18"/>
      <c r="S30" s="18"/>
      <c r="T30" s="18"/>
      <c r="U30" s="18"/>
      <c r="V30" s="18"/>
    </row>
    <row r="31" spans="2:22">
      <c r="B31" s="46">
        <v>14</v>
      </c>
      <c r="C31" s="47">
        <f t="shared" si="1"/>
        <v>14</v>
      </c>
      <c r="D31" s="48">
        <f t="shared" si="1"/>
        <v>45</v>
      </c>
      <c r="E31" s="48">
        <f t="shared" si="0"/>
        <v>73</v>
      </c>
      <c r="F31" s="48">
        <f t="shared" si="0"/>
        <v>104</v>
      </c>
      <c r="G31" s="48">
        <f t="shared" si="0"/>
        <v>134</v>
      </c>
      <c r="H31" s="48">
        <f t="shared" si="0"/>
        <v>165</v>
      </c>
      <c r="I31" s="48">
        <f t="shared" si="0"/>
        <v>195</v>
      </c>
      <c r="J31" s="48">
        <f t="shared" si="0"/>
        <v>226</v>
      </c>
      <c r="K31" s="48">
        <f t="shared" si="0"/>
        <v>257</v>
      </c>
      <c r="L31" s="48">
        <f t="shared" si="0"/>
        <v>287</v>
      </c>
      <c r="M31" s="48">
        <f t="shared" si="0"/>
        <v>318</v>
      </c>
      <c r="N31" s="49">
        <f t="shared" si="0"/>
        <v>348</v>
      </c>
      <c r="O31" s="18"/>
      <c r="P31" s="18"/>
      <c r="Q31" s="18"/>
      <c r="R31" s="18"/>
      <c r="S31" s="18"/>
      <c r="T31" s="18"/>
      <c r="U31" s="18"/>
      <c r="V31" s="18"/>
    </row>
    <row r="32" spans="2:22">
      <c r="B32" s="46">
        <v>15</v>
      </c>
      <c r="C32" s="47">
        <f t="shared" si="1"/>
        <v>15</v>
      </c>
      <c r="D32" s="48">
        <f t="shared" si="1"/>
        <v>46</v>
      </c>
      <c r="E32" s="48">
        <f t="shared" si="0"/>
        <v>74</v>
      </c>
      <c r="F32" s="48">
        <f t="shared" si="0"/>
        <v>105</v>
      </c>
      <c r="G32" s="48">
        <f t="shared" si="0"/>
        <v>135</v>
      </c>
      <c r="H32" s="48">
        <f t="shared" si="0"/>
        <v>166</v>
      </c>
      <c r="I32" s="48">
        <f t="shared" si="0"/>
        <v>196</v>
      </c>
      <c r="J32" s="48">
        <f t="shared" si="0"/>
        <v>227</v>
      </c>
      <c r="K32" s="48">
        <f t="shared" si="0"/>
        <v>258</v>
      </c>
      <c r="L32" s="48">
        <f t="shared" si="0"/>
        <v>288</v>
      </c>
      <c r="M32" s="48">
        <f t="shared" si="0"/>
        <v>319</v>
      </c>
      <c r="N32" s="49">
        <f t="shared" si="0"/>
        <v>349</v>
      </c>
      <c r="O32" s="18"/>
      <c r="P32" s="18"/>
      <c r="Q32" s="18"/>
      <c r="R32" s="18"/>
      <c r="S32" s="18"/>
      <c r="T32" s="18"/>
      <c r="U32" s="18"/>
      <c r="V32" s="18"/>
    </row>
    <row r="33" spans="2:22">
      <c r="B33" s="46">
        <v>16</v>
      </c>
      <c r="C33" s="47">
        <f t="shared" si="1"/>
        <v>16</v>
      </c>
      <c r="D33" s="48">
        <f t="shared" si="1"/>
        <v>47</v>
      </c>
      <c r="E33" s="48">
        <f t="shared" si="0"/>
        <v>75</v>
      </c>
      <c r="F33" s="48">
        <f t="shared" si="0"/>
        <v>106</v>
      </c>
      <c r="G33" s="48">
        <f t="shared" si="0"/>
        <v>136</v>
      </c>
      <c r="H33" s="48">
        <f t="shared" si="0"/>
        <v>167</v>
      </c>
      <c r="I33" s="48">
        <f t="shared" si="0"/>
        <v>197</v>
      </c>
      <c r="J33" s="48">
        <f t="shared" si="0"/>
        <v>228</v>
      </c>
      <c r="K33" s="48">
        <f t="shared" si="0"/>
        <v>259</v>
      </c>
      <c r="L33" s="48">
        <f t="shared" si="0"/>
        <v>289</v>
      </c>
      <c r="M33" s="48">
        <f t="shared" si="0"/>
        <v>320</v>
      </c>
      <c r="N33" s="49">
        <f t="shared" si="0"/>
        <v>350</v>
      </c>
      <c r="O33" s="18"/>
      <c r="P33" s="18"/>
      <c r="Q33" s="18"/>
      <c r="R33" s="18"/>
      <c r="S33" s="18"/>
      <c r="T33" s="18"/>
      <c r="U33" s="18"/>
      <c r="V33" s="18"/>
    </row>
    <row r="34" spans="2:22">
      <c r="B34" s="46">
        <v>17</v>
      </c>
      <c r="C34" s="47">
        <f t="shared" si="1"/>
        <v>17</v>
      </c>
      <c r="D34" s="48">
        <f t="shared" si="1"/>
        <v>48</v>
      </c>
      <c r="E34" s="48">
        <f t="shared" si="0"/>
        <v>76</v>
      </c>
      <c r="F34" s="48">
        <f t="shared" si="0"/>
        <v>107</v>
      </c>
      <c r="G34" s="48">
        <f t="shared" si="0"/>
        <v>137</v>
      </c>
      <c r="H34" s="48">
        <f t="shared" si="0"/>
        <v>168</v>
      </c>
      <c r="I34" s="48">
        <f t="shared" si="0"/>
        <v>198</v>
      </c>
      <c r="J34" s="48">
        <f t="shared" si="0"/>
        <v>229</v>
      </c>
      <c r="K34" s="48">
        <f t="shared" si="0"/>
        <v>260</v>
      </c>
      <c r="L34" s="48">
        <f t="shared" si="0"/>
        <v>290</v>
      </c>
      <c r="M34" s="48">
        <f t="shared" si="0"/>
        <v>321</v>
      </c>
      <c r="N34" s="49">
        <f t="shared" si="0"/>
        <v>351</v>
      </c>
      <c r="O34" s="18"/>
      <c r="P34" s="18"/>
      <c r="Q34" s="18"/>
      <c r="R34" s="18"/>
      <c r="S34" s="18"/>
      <c r="T34" s="18"/>
      <c r="U34" s="18"/>
      <c r="V34" s="18"/>
    </row>
    <row r="35" spans="2:22">
      <c r="B35" s="46">
        <v>18</v>
      </c>
      <c r="C35" s="47">
        <f t="shared" si="1"/>
        <v>18</v>
      </c>
      <c r="D35" s="48">
        <f t="shared" si="1"/>
        <v>49</v>
      </c>
      <c r="E35" s="48">
        <f t="shared" si="1"/>
        <v>77</v>
      </c>
      <c r="F35" s="48">
        <f t="shared" si="1"/>
        <v>108</v>
      </c>
      <c r="G35" s="48">
        <f t="shared" si="1"/>
        <v>138</v>
      </c>
      <c r="H35" s="48">
        <f t="shared" si="1"/>
        <v>169</v>
      </c>
      <c r="I35" s="48">
        <f t="shared" si="1"/>
        <v>199</v>
      </c>
      <c r="J35" s="48">
        <f t="shared" si="1"/>
        <v>230</v>
      </c>
      <c r="K35" s="48">
        <f t="shared" si="1"/>
        <v>261</v>
      </c>
      <c r="L35" s="48">
        <f t="shared" si="1"/>
        <v>291</v>
      </c>
      <c r="M35" s="48">
        <f t="shared" si="1"/>
        <v>322</v>
      </c>
      <c r="N35" s="49">
        <f t="shared" si="1"/>
        <v>352</v>
      </c>
      <c r="O35" s="18"/>
      <c r="P35" s="18"/>
      <c r="Q35" s="18"/>
      <c r="R35" s="18"/>
      <c r="S35" s="18"/>
      <c r="T35" s="18"/>
      <c r="U35" s="18"/>
      <c r="V35" s="18"/>
    </row>
    <row r="36" spans="2:22">
      <c r="B36" s="46">
        <v>19</v>
      </c>
      <c r="C36" s="47">
        <f t="shared" ref="C36:N48" si="2">C35+1</f>
        <v>19</v>
      </c>
      <c r="D36" s="48">
        <f t="shared" si="2"/>
        <v>50</v>
      </c>
      <c r="E36" s="48">
        <f t="shared" si="2"/>
        <v>78</v>
      </c>
      <c r="F36" s="48">
        <f t="shared" si="2"/>
        <v>109</v>
      </c>
      <c r="G36" s="48">
        <f t="shared" si="2"/>
        <v>139</v>
      </c>
      <c r="H36" s="48">
        <f t="shared" si="2"/>
        <v>170</v>
      </c>
      <c r="I36" s="48">
        <f t="shared" si="2"/>
        <v>200</v>
      </c>
      <c r="J36" s="48">
        <f t="shared" si="2"/>
        <v>231</v>
      </c>
      <c r="K36" s="48">
        <f t="shared" si="2"/>
        <v>262</v>
      </c>
      <c r="L36" s="48">
        <f t="shared" si="2"/>
        <v>292</v>
      </c>
      <c r="M36" s="48">
        <f t="shared" si="2"/>
        <v>323</v>
      </c>
      <c r="N36" s="49">
        <f t="shared" si="2"/>
        <v>353</v>
      </c>
      <c r="O36" s="18"/>
      <c r="P36" s="18"/>
      <c r="Q36" s="18"/>
      <c r="R36" s="18"/>
      <c r="S36" s="18"/>
      <c r="T36" s="18"/>
      <c r="U36" s="18"/>
      <c r="V36" s="18"/>
    </row>
    <row r="37" spans="2:22">
      <c r="B37" s="46">
        <v>20</v>
      </c>
      <c r="C37" s="47">
        <f t="shared" si="2"/>
        <v>20</v>
      </c>
      <c r="D37" s="48">
        <f t="shared" si="2"/>
        <v>51</v>
      </c>
      <c r="E37" s="48">
        <f t="shared" si="2"/>
        <v>79</v>
      </c>
      <c r="F37" s="48">
        <f t="shared" si="2"/>
        <v>110</v>
      </c>
      <c r="G37" s="48">
        <f t="shared" si="2"/>
        <v>140</v>
      </c>
      <c r="H37" s="48">
        <f t="shared" si="2"/>
        <v>171</v>
      </c>
      <c r="I37" s="48">
        <f t="shared" si="2"/>
        <v>201</v>
      </c>
      <c r="J37" s="48">
        <f t="shared" si="2"/>
        <v>232</v>
      </c>
      <c r="K37" s="48">
        <f t="shared" si="2"/>
        <v>263</v>
      </c>
      <c r="L37" s="48">
        <f t="shared" si="2"/>
        <v>293</v>
      </c>
      <c r="M37" s="48">
        <f t="shared" si="2"/>
        <v>324</v>
      </c>
      <c r="N37" s="49">
        <f t="shared" si="2"/>
        <v>354</v>
      </c>
      <c r="O37" s="18"/>
      <c r="P37" s="18"/>
      <c r="Q37" s="18"/>
      <c r="R37" s="18"/>
      <c r="S37" s="18"/>
      <c r="T37" s="18"/>
      <c r="U37" s="18"/>
      <c r="V37" s="18"/>
    </row>
    <row r="38" spans="2:22">
      <c r="B38" s="46">
        <v>21</v>
      </c>
      <c r="C38" s="47">
        <f t="shared" si="2"/>
        <v>21</v>
      </c>
      <c r="D38" s="48">
        <f t="shared" si="2"/>
        <v>52</v>
      </c>
      <c r="E38" s="48">
        <f t="shared" si="2"/>
        <v>80</v>
      </c>
      <c r="F38" s="48">
        <f t="shared" si="2"/>
        <v>111</v>
      </c>
      <c r="G38" s="48">
        <f t="shared" si="2"/>
        <v>141</v>
      </c>
      <c r="H38" s="48">
        <f t="shared" si="2"/>
        <v>172</v>
      </c>
      <c r="I38" s="48">
        <f t="shared" si="2"/>
        <v>202</v>
      </c>
      <c r="J38" s="48">
        <f t="shared" si="2"/>
        <v>233</v>
      </c>
      <c r="K38" s="48">
        <f t="shared" si="2"/>
        <v>264</v>
      </c>
      <c r="L38" s="48">
        <f t="shared" si="2"/>
        <v>294</v>
      </c>
      <c r="M38" s="48">
        <f t="shared" si="2"/>
        <v>325</v>
      </c>
      <c r="N38" s="49">
        <f t="shared" si="2"/>
        <v>355</v>
      </c>
      <c r="O38" s="18"/>
      <c r="P38" s="18"/>
      <c r="Q38" s="18"/>
      <c r="R38" s="18"/>
      <c r="S38" s="18"/>
      <c r="T38" s="18"/>
      <c r="U38" s="18"/>
      <c r="V38" s="18"/>
    </row>
    <row r="39" spans="2:22">
      <c r="B39" s="46">
        <v>22</v>
      </c>
      <c r="C39" s="47">
        <f t="shared" si="2"/>
        <v>22</v>
      </c>
      <c r="D39" s="48">
        <f t="shared" si="2"/>
        <v>53</v>
      </c>
      <c r="E39" s="48">
        <f t="shared" si="2"/>
        <v>81</v>
      </c>
      <c r="F39" s="48">
        <f t="shared" si="2"/>
        <v>112</v>
      </c>
      <c r="G39" s="48">
        <f t="shared" si="2"/>
        <v>142</v>
      </c>
      <c r="H39" s="48">
        <f t="shared" si="2"/>
        <v>173</v>
      </c>
      <c r="I39" s="48">
        <f t="shared" si="2"/>
        <v>203</v>
      </c>
      <c r="J39" s="48">
        <f t="shared" si="2"/>
        <v>234</v>
      </c>
      <c r="K39" s="48">
        <f t="shared" si="2"/>
        <v>265</v>
      </c>
      <c r="L39" s="48">
        <f t="shared" si="2"/>
        <v>295</v>
      </c>
      <c r="M39" s="48">
        <f t="shared" si="2"/>
        <v>326</v>
      </c>
      <c r="N39" s="49">
        <f t="shared" si="2"/>
        <v>356</v>
      </c>
      <c r="O39" s="18"/>
      <c r="P39" s="18"/>
      <c r="Q39" s="18"/>
      <c r="R39" s="18"/>
      <c r="S39" s="18"/>
      <c r="T39" s="18"/>
      <c r="U39" s="18"/>
      <c r="V39" s="18"/>
    </row>
    <row r="40" spans="2:22">
      <c r="B40" s="46">
        <v>23</v>
      </c>
      <c r="C40" s="47">
        <f t="shared" si="2"/>
        <v>23</v>
      </c>
      <c r="D40" s="48">
        <f t="shared" si="2"/>
        <v>54</v>
      </c>
      <c r="E40" s="48">
        <f t="shared" si="2"/>
        <v>82</v>
      </c>
      <c r="F40" s="48">
        <f t="shared" si="2"/>
        <v>113</v>
      </c>
      <c r="G40" s="48">
        <f t="shared" si="2"/>
        <v>143</v>
      </c>
      <c r="H40" s="48">
        <f t="shared" si="2"/>
        <v>174</v>
      </c>
      <c r="I40" s="48">
        <f t="shared" si="2"/>
        <v>204</v>
      </c>
      <c r="J40" s="48">
        <f t="shared" si="2"/>
        <v>235</v>
      </c>
      <c r="K40" s="48">
        <f t="shared" si="2"/>
        <v>266</v>
      </c>
      <c r="L40" s="48">
        <f t="shared" si="2"/>
        <v>296</v>
      </c>
      <c r="M40" s="48">
        <f t="shared" si="2"/>
        <v>327</v>
      </c>
      <c r="N40" s="49">
        <f t="shared" si="2"/>
        <v>357</v>
      </c>
      <c r="O40" s="18"/>
      <c r="P40" s="18"/>
      <c r="Q40" s="18"/>
      <c r="R40" s="18"/>
      <c r="S40" s="18"/>
      <c r="T40" s="18"/>
      <c r="U40" s="18"/>
      <c r="V40" s="18"/>
    </row>
    <row r="41" spans="2:22">
      <c r="B41" s="46">
        <v>24</v>
      </c>
      <c r="C41" s="47">
        <f t="shared" si="2"/>
        <v>24</v>
      </c>
      <c r="D41" s="48">
        <f t="shared" si="2"/>
        <v>55</v>
      </c>
      <c r="E41" s="48">
        <f t="shared" si="2"/>
        <v>83</v>
      </c>
      <c r="F41" s="48">
        <f t="shared" si="2"/>
        <v>114</v>
      </c>
      <c r="G41" s="48">
        <f t="shared" si="2"/>
        <v>144</v>
      </c>
      <c r="H41" s="48">
        <f t="shared" si="2"/>
        <v>175</v>
      </c>
      <c r="I41" s="48">
        <f t="shared" si="2"/>
        <v>205</v>
      </c>
      <c r="J41" s="48">
        <f t="shared" si="2"/>
        <v>236</v>
      </c>
      <c r="K41" s="48">
        <f t="shared" si="2"/>
        <v>267</v>
      </c>
      <c r="L41" s="48">
        <f t="shared" si="2"/>
        <v>297</v>
      </c>
      <c r="M41" s="48">
        <f t="shared" si="2"/>
        <v>328</v>
      </c>
      <c r="N41" s="49">
        <f t="shared" si="2"/>
        <v>358</v>
      </c>
      <c r="O41" s="18"/>
      <c r="P41" s="18"/>
      <c r="Q41" s="18"/>
      <c r="R41" s="18"/>
      <c r="S41" s="18"/>
      <c r="T41" s="18"/>
      <c r="U41" s="18"/>
      <c r="V41" s="18"/>
    </row>
    <row r="42" spans="2:22">
      <c r="B42" s="46">
        <v>25</v>
      </c>
      <c r="C42" s="47">
        <f t="shared" si="2"/>
        <v>25</v>
      </c>
      <c r="D42" s="48">
        <f t="shared" si="2"/>
        <v>56</v>
      </c>
      <c r="E42" s="48">
        <f t="shared" si="2"/>
        <v>84</v>
      </c>
      <c r="F42" s="48">
        <f t="shared" si="2"/>
        <v>115</v>
      </c>
      <c r="G42" s="48">
        <f t="shared" si="2"/>
        <v>145</v>
      </c>
      <c r="H42" s="48">
        <f t="shared" si="2"/>
        <v>176</v>
      </c>
      <c r="I42" s="48">
        <f t="shared" si="2"/>
        <v>206</v>
      </c>
      <c r="J42" s="48">
        <f t="shared" si="2"/>
        <v>237</v>
      </c>
      <c r="K42" s="48">
        <f t="shared" si="2"/>
        <v>268</v>
      </c>
      <c r="L42" s="48">
        <f t="shared" si="2"/>
        <v>298</v>
      </c>
      <c r="M42" s="48">
        <f t="shared" si="2"/>
        <v>329</v>
      </c>
      <c r="N42" s="49">
        <f t="shared" si="2"/>
        <v>359</v>
      </c>
      <c r="O42" s="18"/>
      <c r="P42" s="18"/>
      <c r="Q42" s="18"/>
      <c r="R42" s="18"/>
      <c r="S42" s="18"/>
      <c r="T42" s="18"/>
      <c r="U42" s="18"/>
      <c r="V42" s="18"/>
    </row>
    <row r="43" spans="2:22">
      <c r="B43" s="46">
        <v>26</v>
      </c>
      <c r="C43" s="47">
        <f t="shared" si="2"/>
        <v>26</v>
      </c>
      <c r="D43" s="48">
        <f t="shared" si="2"/>
        <v>57</v>
      </c>
      <c r="E43" s="48">
        <f t="shared" si="2"/>
        <v>85</v>
      </c>
      <c r="F43" s="48">
        <f t="shared" si="2"/>
        <v>116</v>
      </c>
      <c r="G43" s="48">
        <f t="shared" si="2"/>
        <v>146</v>
      </c>
      <c r="H43" s="48">
        <f t="shared" si="2"/>
        <v>177</v>
      </c>
      <c r="I43" s="48">
        <f t="shared" si="2"/>
        <v>207</v>
      </c>
      <c r="J43" s="48">
        <f t="shared" si="2"/>
        <v>238</v>
      </c>
      <c r="K43" s="48">
        <f t="shared" si="2"/>
        <v>269</v>
      </c>
      <c r="L43" s="48">
        <f t="shared" si="2"/>
        <v>299</v>
      </c>
      <c r="M43" s="48">
        <f t="shared" si="2"/>
        <v>330</v>
      </c>
      <c r="N43" s="49">
        <f t="shared" si="2"/>
        <v>360</v>
      </c>
      <c r="O43" s="18"/>
      <c r="P43" s="18"/>
      <c r="Q43" s="18"/>
      <c r="R43" s="18"/>
      <c r="S43" s="18"/>
      <c r="T43" s="18"/>
      <c r="U43" s="18"/>
      <c r="V43" s="18"/>
    </row>
    <row r="44" spans="2:22">
      <c r="B44" s="46">
        <v>27</v>
      </c>
      <c r="C44" s="47">
        <f t="shared" si="2"/>
        <v>27</v>
      </c>
      <c r="D44" s="48">
        <f t="shared" si="2"/>
        <v>58</v>
      </c>
      <c r="E44" s="48">
        <f t="shared" si="2"/>
        <v>86</v>
      </c>
      <c r="F44" s="48">
        <f t="shared" si="2"/>
        <v>117</v>
      </c>
      <c r="G44" s="48">
        <f t="shared" si="2"/>
        <v>147</v>
      </c>
      <c r="H44" s="48">
        <f t="shared" si="2"/>
        <v>178</v>
      </c>
      <c r="I44" s="48">
        <f t="shared" si="2"/>
        <v>208</v>
      </c>
      <c r="J44" s="48">
        <f t="shared" si="2"/>
        <v>239</v>
      </c>
      <c r="K44" s="48">
        <f t="shared" si="2"/>
        <v>270</v>
      </c>
      <c r="L44" s="48">
        <f t="shared" si="2"/>
        <v>300</v>
      </c>
      <c r="M44" s="48">
        <f t="shared" si="2"/>
        <v>331</v>
      </c>
      <c r="N44" s="49">
        <f t="shared" si="2"/>
        <v>361</v>
      </c>
      <c r="O44" s="18"/>
      <c r="P44" s="18"/>
      <c r="Q44" s="18"/>
      <c r="R44" s="18"/>
      <c r="S44" s="18"/>
      <c r="T44" s="18"/>
      <c r="U44" s="18"/>
      <c r="V44" s="18"/>
    </row>
    <row r="45" spans="2:22">
      <c r="B45" s="46">
        <v>28</v>
      </c>
      <c r="C45" s="47">
        <f t="shared" si="2"/>
        <v>28</v>
      </c>
      <c r="D45" s="48">
        <f t="shared" si="2"/>
        <v>59</v>
      </c>
      <c r="E45" s="48">
        <f t="shared" si="2"/>
        <v>87</v>
      </c>
      <c r="F45" s="48">
        <f t="shared" si="2"/>
        <v>118</v>
      </c>
      <c r="G45" s="48">
        <f t="shared" si="2"/>
        <v>148</v>
      </c>
      <c r="H45" s="48">
        <f t="shared" si="2"/>
        <v>179</v>
      </c>
      <c r="I45" s="48">
        <f t="shared" si="2"/>
        <v>209</v>
      </c>
      <c r="J45" s="48">
        <f t="shared" si="2"/>
        <v>240</v>
      </c>
      <c r="K45" s="48">
        <f t="shared" si="2"/>
        <v>271</v>
      </c>
      <c r="L45" s="48">
        <f t="shared" si="2"/>
        <v>301</v>
      </c>
      <c r="M45" s="48">
        <f t="shared" si="2"/>
        <v>332</v>
      </c>
      <c r="N45" s="49">
        <f t="shared" si="2"/>
        <v>362</v>
      </c>
      <c r="O45" s="18"/>
      <c r="P45" s="18"/>
      <c r="Q45" s="18"/>
      <c r="R45" s="18"/>
      <c r="S45" s="18"/>
      <c r="T45" s="18"/>
      <c r="U45" s="18"/>
      <c r="V45" s="18"/>
    </row>
    <row r="46" spans="2:22">
      <c r="B46" s="46">
        <v>29</v>
      </c>
      <c r="C46" s="47">
        <f t="shared" si="2"/>
        <v>29</v>
      </c>
      <c r="D46" s="48" t="str">
        <f>IF(C7="Y",D45+1,"")</f>
        <v/>
      </c>
      <c r="E46" s="48">
        <f t="shared" si="2"/>
        <v>88</v>
      </c>
      <c r="F46" s="48">
        <f t="shared" si="2"/>
        <v>119</v>
      </c>
      <c r="G46" s="48">
        <f t="shared" si="2"/>
        <v>149</v>
      </c>
      <c r="H46" s="48">
        <f t="shared" si="2"/>
        <v>180</v>
      </c>
      <c r="I46" s="48">
        <f t="shared" si="2"/>
        <v>210</v>
      </c>
      <c r="J46" s="48">
        <f t="shared" si="2"/>
        <v>241</v>
      </c>
      <c r="K46" s="48">
        <f t="shared" si="2"/>
        <v>272</v>
      </c>
      <c r="L46" s="48">
        <f t="shared" si="2"/>
        <v>302</v>
      </c>
      <c r="M46" s="48">
        <f t="shared" si="2"/>
        <v>333</v>
      </c>
      <c r="N46" s="49">
        <f t="shared" si="2"/>
        <v>363</v>
      </c>
      <c r="O46" s="18"/>
      <c r="P46" s="18"/>
      <c r="Q46" s="18"/>
      <c r="R46" s="18"/>
      <c r="S46" s="18"/>
      <c r="T46" s="18"/>
      <c r="U46" s="18"/>
      <c r="V46" s="18"/>
    </row>
    <row r="47" spans="2:22">
      <c r="B47" s="46">
        <v>30</v>
      </c>
      <c r="C47" s="47">
        <f t="shared" si="2"/>
        <v>30</v>
      </c>
      <c r="D47" s="48"/>
      <c r="E47" s="48">
        <f t="shared" si="2"/>
        <v>89</v>
      </c>
      <c r="F47" s="48">
        <f t="shared" si="2"/>
        <v>120</v>
      </c>
      <c r="G47" s="48">
        <f t="shared" si="2"/>
        <v>150</v>
      </c>
      <c r="H47" s="48">
        <f t="shared" si="2"/>
        <v>181</v>
      </c>
      <c r="I47" s="48">
        <f t="shared" si="2"/>
        <v>211</v>
      </c>
      <c r="J47" s="48">
        <f t="shared" si="2"/>
        <v>242</v>
      </c>
      <c r="K47" s="48">
        <f t="shared" si="2"/>
        <v>273</v>
      </c>
      <c r="L47" s="48">
        <f t="shared" si="2"/>
        <v>303</v>
      </c>
      <c r="M47" s="48">
        <f t="shared" si="2"/>
        <v>334</v>
      </c>
      <c r="N47" s="49">
        <f t="shared" si="2"/>
        <v>364</v>
      </c>
      <c r="O47" s="18"/>
      <c r="P47" s="18"/>
      <c r="Q47" s="18"/>
      <c r="R47" s="18"/>
      <c r="S47" s="18"/>
      <c r="T47" s="18"/>
      <c r="U47" s="18"/>
      <c r="V47" s="18"/>
    </row>
    <row r="48" spans="2:22">
      <c r="B48" s="50">
        <v>31</v>
      </c>
      <c r="C48" s="51">
        <f t="shared" si="2"/>
        <v>31</v>
      </c>
      <c r="D48" s="52"/>
      <c r="E48" s="52">
        <f t="shared" si="2"/>
        <v>90</v>
      </c>
      <c r="F48" s="52"/>
      <c r="G48" s="52">
        <f t="shared" si="2"/>
        <v>151</v>
      </c>
      <c r="H48" s="52"/>
      <c r="I48" s="52">
        <f t="shared" si="2"/>
        <v>212</v>
      </c>
      <c r="J48" s="52">
        <f t="shared" si="2"/>
        <v>243</v>
      </c>
      <c r="K48" s="52"/>
      <c r="L48" s="52">
        <f t="shared" si="2"/>
        <v>304</v>
      </c>
      <c r="M48" s="52"/>
      <c r="N48" s="53">
        <f t="shared" si="2"/>
        <v>365</v>
      </c>
      <c r="O48" s="18"/>
      <c r="P48" s="18"/>
      <c r="Q48" s="18"/>
      <c r="R48" s="18"/>
      <c r="S48" s="18"/>
      <c r="T48" s="18"/>
      <c r="U48" s="18"/>
      <c r="V48" s="18"/>
    </row>
    <row r="49" spans="2:22">
      <c r="C49" s="39"/>
      <c r="D49" s="40"/>
      <c r="O49" s="18"/>
      <c r="P49" s="18"/>
      <c r="Q49" s="18"/>
      <c r="R49" s="18"/>
      <c r="S49" s="18"/>
      <c r="T49" s="18"/>
      <c r="U49" s="18"/>
      <c r="V49" s="18"/>
    </row>
    <row r="50" spans="2:22" ht="19">
      <c r="B50" s="41" t="s">
        <v>78</v>
      </c>
      <c r="C50" s="39"/>
      <c r="D50" s="40"/>
      <c r="O50" s="18"/>
      <c r="P50" s="18"/>
      <c r="Q50" s="18"/>
      <c r="R50" s="18"/>
      <c r="S50" s="18"/>
      <c r="T50" s="18"/>
      <c r="U50" s="18"/>
      <c r="V50" s="18"/>
    </row>
    <row r="51" spans="2:22">
      <c r="C51" s="39"/>
      <c r="D51" s="40"/>
      <c r="O51" s="18"/>
      <c r="P51" s="18"/>
      <c r="Q51" s="18"/>
      <c r="R51" s="18"/>
      <c r="S51" s="18"/>
      <c r="T51" s="18"/>
      <c r="U51" s="18"/>
      <c r="V51" s="18"/>
    </row>
    <row r="52" spans="2:22">
      <c r="B52" s="16" t="s">
        <v>11</v>
      </c>
      <c r="C52" s="18">
        <f>PI()/180</f>
        <v>1.7453292519943295E-2</v>
      </c>
      <c r="D52" s="40"/>
      <c r="O52" s="18"/>
      <c r="P52" s="18"/>
      <c r="Q52" s="18"/>
      <c r="R52" s="18"/>
      <c r="S52" s="18"/>
      <c r="T52" s="18"/>
      <c r="U52" s="18"/>
      <c r="V52" s="18"/>
    </row>
    <row r="53" spans="2:22">
      <c r="B53" s="16" t="s">
        <v>27</v>
      </c>
      <c r="C53" s="29">
        <f>($C6-2000)/1000</f>
        <v>2E-3</v>
      </c>
      <c r="D53" s="40"/>
      <c r="O53" s="18"/>
      <c r="P53" s="18"/>
      <c r="Q53" s="18"/>
      <c r="R53" s="18"/>
      <c r="S53" s="18"/>
      <c r="T53" s="18"/>
      <c r="U53" s="18"/>
      <c r="V53" s="18"/>
    </row>
    <row r="54" spans="2:22">
      <c r="C54" s="29"/>
      <c r="O54" s="18"/>
      <c r="P54" s="18"/>
      <c r="Q54" s="18"/>
      <c r="R54" s="18"/>
      <c r="S54" s="18"/>
      <c r="T54" s="18"/>
      <c r="U54" s="18"/>
      <c r="V54" s="18"/>
    </row>
    <row r="55" spans="2:22">
      <c r="C55" s="31" t="s">
        <v>56</v>
      </c>
      <c r="D55" s="31" t="s">
        <v>55</v>
      </c>
      <c r="E55" s="31" t="s">
        <v>57</v>
      </c>
      <c r="F55" s="31" t="s">
        <v>58</v>
      </c>
      <c r="G55" s="28"/>
      <c r="I55" s="70" t="s">
        <v>28</v>
      </c>
      <c r="J55" s="70"/>
      <c r="K55" s="70"/>
      <c r="L55" s="70"/>
      <c r="M55" s="70"/>
      <c r="P55" s="31" t="s">
        <v>56</v>
      </c>
      <c r="Q55" s="31" t="s">
        <v>55</v>
      </c>
      <c r="R55" s="31" t="s">
        <v>57</v>
      </c>
      <c r="S55" s="31" t="s">
        <v>58</v>
      </c>
      <c r="T55" s="31" t="s">
        <v>29</v>
      </c>
      <c r="U55" s="31" t="s">
        <v>30</v>
      </c>
      <c r="V55" s="31" t="s">
        <v>9</v>
      </c>
    </row>
    <row r="56" spans="2:22" ht="18">
      <c r="B56" s="32" t="s">
        <v>22</v>
      </c>
      <c r="C56" s="59">
        <f>$I56+$J56*$C$53+$K56*POWER($C$53,2)+$L56*POWER($C$53,3)+$M56*POWER($C$53,4)</f>
        <v>2452354.2945882864</v>
      </c>
      <c r="D56" s="59">
        <f>$I57+$J57*$C$53+$K57*POWER($C$53,2)+$L57*POWER($C$53,3)+$M57*POWER($C$53,4)</f>
        <v>2452447.050922073</v>
      </c>
      <c r="E56" s="59">
        <f>$I58+$J58*$C$53+$K58*POWER($C$53,2)+$L58*POWER($C$53,3)+$M58*POWER($C$53,4)</f>
        <v>2452540.7011858029</v>
      </c>
      <c r="F56" s="59">
        <f>$I59+$J59*$C$53+$K59*POWER($C$53,2)+$L59*POWER($C$53,3)+$M59*POWER($C$53,4)</f>
        <v>2452630.5450012293</v>
      </c>
      <c r="I56" s="59">
        <v>2451623.8098399998</v>
      </c>
      <c r="J56" s="30">
        <v>365242.37404000002</v>
      </c>
      <c r="K56" s="30">
        <v>5.169E-2</v>
      </c>
      <c r="L56" s="30">
        <v>-4.1099999999999999E-3</v>
      </c>
      <c r="M56" s="30">
        <v>-5.6999999999999998E-4</v>
      </c>
      <c r="O56" s="31" t="s">
        <v>31</v>
      </c>
      <c r="P56" s="31">
        <f t="shared" ref="P56:P79" si="3">$T56*COS($C$52*($U56+$V56*C$57))</f>
        <v>480.49523582870739</v>
      </c>
      <c r="Q56" s="31">
        <f t="shared" ref="Q56:Q79" si="4">$T56*COS($C$52*($U56+$V56*D$57))</f>
        <v>473.08398142302627</v>
      </c>
      <c r="R56" s="31">
        <f t="shared" ref="R56:R79" si="5">$T56*COS($C$52*($U56+$V56*E$57))</f>
        <v>462.0765280356884</v>
      </c>
      <c r="S56" s="31">
        <f t="shared" ref="S56:S79" si="6">$T56*COS($C$52*($U56+$V56*F$57))</f>
        <v>448.26377481326216</v>
      </c>
      <c r="T56" s="32">
        <v>485</v>
      </c>
      <c r="U56" s="33">
        <v>324.95999999999998</v>
      </c>
      <c r="V56" s="34">
        <v>1934.136</v>
      </c>
    </row>
    <row r="57" spans="2:22" ht="18">
      <c r="B57" s="32" t="s">
        <v>17</v>
      </c>
      <c r="C57" s="30">
        <f>(C56-2451545)/36525</f>
        <v>2.2157278255617512E-2</v>
      </c>
      <c r="D57" s="30">
        <f t="shared" ref="D57:F57" si="7">(D56-2451545)/36525</f>
        <v>2.4696808270306864E-2</v>
      </c>
      <c r="E57" s="30">
        <f t="shared" si="7"/>
        <v>2.7260812752989159E-2</v>
      </c>
      <c r="F57" s="30">
        <f t="shared" si="7"/>
        <v>2.9720602360828782E-2</v>
      </c>
      <c r="I57" s="59">
        <v>2451716.5676699998</v>
      </c>
      <c r="J57" s="30">
        <v>365241.62602999998</v>
      </c>
      <c r="K57" s="30">
        <v>3.2499999999999999E-3</v>
      </c>
      <c r="L57" s="30">
        <v>8.8800000000000007E-3</v>
      </c>
      <c r="M57" s="30">
        <v>-2.9999999999999997E-4</v>
      </c>
      <c r="O57" s="31" t="s">
        <v>32</v>
      </c>
      <c r="P57" s="31">
        <f t="shared" si="3"/>
        <v>198.28944612010568</v>
      </c>
      <c r="Q57" s="31">
        <f t="shared" si="4"/>
        <v>64.926277022862067</v>
      </c>
      <c r="R57" s="31">
        <f t="shared" si="5"/>
        <v>-185.2592491897384</v>
      </c>
      <c r="S57" s="31">
        <f t="shared" si="6"/>
        <v>-110.69892123964657</v>
      </c>
      <c r="T57" s="32">
        <v>203</v>
      </c>
      <c r="U57" s="33">
        <v>337.23</v>
      </c>
      <c r="V57" s="34">
        <v>32964.466999999997</v>
      </c>
    </row>
    <row r="58" spans="2:22" ht="18">
      <c r="B58" s="32" t="s">
        <v>18</v>
      </c>
      <c r="C58" s="30">
        <f>35999.373*C57-(2+(47/60))</f>
        <v>794.86479125543087</v>
      </c>
      <c r="D58" s="30">
        <f t="shared" ref="D58:F58" si="8">35999.373*D57-(2+(47/60))</f>
        <v>886.28627949892837</v>
      </c>
      <c r="E58" s="30">
        <f t="shared" si="8"/>
        <v>978.58883324468036</v>
      </c>
      <c r="F58" s="30">
        <f t="shared" si="8"/>
        <v>1067.1397168388226</v>
      </c>
      <c r="I58" s="59">
        <v>2451810.2171499999</v>
      </c>
      <c r="J58" s="30">
        <v>365242.01766999997</v>
      </c>
      <c r="K58" s="30">
        <v>0.11575000000000001</v>
      </c>
      <c r="L58" s="30">
        <v>3.3700000000000002E-3</v>
      </c>
      <c r="M58" s="30">
        <v>7.7999999999999999E-4</v>
      </c>
      <c r="O58" s="31" t="s">
        <v>33</v>
      </c>
      <c r="P58" s="31">
        <f t="shared" si="3"/>
        <v>189.81812952507536</v>
      </c>
      <c r="Q58" s="31">
        <f t="shared" si="4"/>
        <v>189.87151241885235</v>
      </c>
      <c r="R58" s="31">
        <f t="shared" si="5"/>
        <v>189.92525558818713</v>
      </c>
      <c r="S58" s="31">
        <f t="shared" si="6"/>
        <v>189.97666868868546</v>
      </c>
      <c r="T58" s="32">
        <v>199</v>
      </c>
      <c r="U58" s="33">
        <v>342.08</v>
      </c>
      <c r="V58" s="34">
        <v>20.186</v>
      </c>
    </row>
    <row r="59" spans="2:22" ht="18">
      <c r="B59" s="32" t="s">
        <v>19</v>
      </c>
      <c r="C59" s="30">
        <f>1+0.0334*COS($C$52*C58)+0.0007*COS($C$52*2*C58)</f>
        <v>1.0081161057187076</v>
      </c>
      <c r="D59" s="30">
        <f>1+0.0334*COS($C$52*D58)+0.0007*COS($C$52*2*D58)</f>
        <v>0.96817347102208662</v>
      </c>
      <c r="E59" s="30">
        <f>1+0.0334*COS($C$52*E58)+0.0007*COS($C$52*2*E58)</f>
        <v>0.99274666541307632</v>
      </c>
      <c r="F59" s="30">
        <f>1+0.0334*COS($C$52*F58)+0.0007*COS($C$52*2*F58)</f>
        <v>1.0331928297801287</v>
      </c>
      <c r="I59" s="59">
        <v>2451900.0595200001</v>
      </c>
      <c r="J59" s="30">
        <v>365242.74049</v>
      </c>
      <c r="K59" s="30">
        <v>6.2230000000000001E-2</v>
      </c>
      <c r="L59" s="30">
        <v>-8.2299999999999995E-3</v>
      </c>
      <c r="M59" s="30">
        <v>3.2000000000000003E-4</v>
      </c>
      <c r="O59" s="31" t="s">
        <v>34</v>
      </c>
      <c r="P59" s="31">
        <f t="shared" si="3"/>
        <v>-180.92077607837831</v>
      </c>
      <c r="Q59" s="31">
        <f t="shared" si="4"/>
        <v>-129.75258032263073</v>
      </c>
      <c r="R59" s="31">
        <f t="shared" si="5"/>
        <v>50.756142643141374</v>
      </c>
      <c r="S59" s="31">
        <f t="shared" si="6"/>
        <v>94.977654506896641</v>
      </c>
      <c r="T59" s="32">
        <v>182</v>
      </c>
      <c r="U59" s="33">
        <v>27.85</v>
      </c>
      <c r="V59" s="34">
        <v>445267.11200000002</v>
      </c>
    </row>
    <row r="60" spans="2:22" ht="18">
      <c r="B60" s="32" t="s">
        <v>20</v>
      </c>
      <c r="C60" s="30">
        <f>P80</f>
        <v>919.01074949652434</v>
      </c>
      <c r="D60" s="30">
        <f>Q80</f>
        <v>849.5144834764651</v>
      </c>
      <c r="E60" s="30">
        <f>R80</f>
        <v>478.48057982381658</v>
      </c>
      <c r="F60" s="30">
        <f>S80</f>
        <v>792.12276028733277</v>
      </c>
      <c r="O60" s="31" t="s">
        <v>35</v>
      </c>
      <c r="P60" s="31">
        <f t="shared" si="3"/>
        <v>154.09418125381617</v>
      </c>
      <c r="Q60" s="31">
        <f t="shared" si="4"/>
        <v>-41.44601757636044</v>
      </c>
      <c r="R60" s="31">
        <f t="shared" si="5"/>
        <v>-117.94501634832798</v>
      </c>
      <c r="S60" s="31">
        <f t="shared" si="6"/>
        <v>137.30717025046033</v>
      </c>
      <c r="T60" s="32">
        <v>156</v>
      </c>
      <c r="U60" s="33">
        <v>73.14</v>
      </c>
      <c r="V60" s="34">
        <v>45036.885999999999</v>
      </c>
    </row>
    <row r="61" spans="2:22" ht="18">
      <c r="B61" s="32" t="s">
        <v>21</v>
      </c>
      <c r="C61" s="33">
        <f>C56+((0.00001*C60)/C59)</f>
        <v>2452354.3037044066</v>
      </c>
      <c r="D61" s="33">
        <f>D56+((0.00001*D60)/D59)</f>
        <v>2452447.0596964764</v>
      </c>
      <c r="E61" s="33">
        <f>E56+((0.00001*E60)/E59)</f>
        <v>2452540.7060055682</v>
      </c>
      <c r="F61" s="33">
        <f>F56+((0.00001*F60)/F59)</f>
        <v>2452630.5526679759</v>
      </c>
      <c r="O61" s="31" t="s">
        <v>36</v>
      </c>
      <c r="P61" s="31">
        <f t="shared" si="3"/>
        <v>88.266092792564464</v>
      </c>
      <c r="Q61" s="31">
        <f t="shared" si="4"/>
        <v>134.78840592299991</v>
      </c>
      <c r="R61" s="31">
        <f t="shared" si="5"/>
        <v>56.633485496965342</v>
      </c>
      <c r="S61" s="31">
        <f t="shared" si="6"/>
        <v>-69.600494772768172</v>
      </c>
      <c r="T61" s="32">
        <v>136</v>
      </c>
      <c r="U61" s="33">
        <v>171.52</v>
      </c>
      <c r="V61" s="34">
        <v>22518.442999999999</v>
      </c>
    </row>
    <row r="62" spans="2:22" ht="18">
      <c r="B62" s="32" t="s">
        <v>60</v>
      </c>
      <c r="C62" s="33">
        <f>IF(C61-INT(C61)&gt;= 0.5,INT(C61+1),INT(C61))</f>
        <v>2452354</v>
      </c>
      <c r="D62" s="33">
        <f>IF(D61-INT(D61)&gt;= 0.5,INT(D61+1),INT(D61))</f>
        <v>2452447</v>
      </c>
      <c r="E62" s="33">
        <f>IF(E61-INT(E61)&gt;= 0.5,INT(E61+1),INT(E61))</f>
        <v>2452541</v>
      </c>
      <c r="F62" s="33">
        <f>IF(F61-INT(F61)&gt;= 0.5,INT(F61+1),INT(F61))</f>
        <v>2452631</v>
      </c>
      <c r="O62" s="31" t="s">
        <v>37</v>
      </c>
      <c r="P62" s="31">
        <f t="shared" si="3"/>
        <v>-34.542641327473994</v>
      </c>
      <c r="Q62" s="31">
        <f t="shared" si="4"/>
        <v>48.693076588971159</v>
      </c>
      <c r="R62" s="31">
        <f t="shared" si="5"/>
        <v>-59.143785595751957</v>
      </c>
      <c r="S62" s="31">
        <f t="shared" si="6"/>
        <v>71.399381881794696</v>
      </c>
      <c r="T62" s="32">
        <v>77</v>
      </c>
      <c r="U62" s="33">
        <v>222.54</v>
      </c>
      <c r="V62" s="34">
        <v>65928.933999999994</v>
      </c>
    </row>
    <row r="63" spans="2:22" ht="18">
      <c r="B63" s="32" t="s">
        <v>16</v>
      </c>
      <c r="C63" s="35">
        <f>INT(C70/1461)-4716+INT((12+2-C64)/12)</f>
        <v>2002</v>
      </c>
      <c r="D63" s="35">
        <f>INT(D70/1461)-4716+INT((12+2-D64)/12)</f>
        <v>2002</v>
      </c>
      <c r="E63" s="35">
        <f>INT(E70/1461)-4716+INT((12+2-E64)/12)</f>
        <v>2002</v>
      </c>
      <c r="F63" s="35">
        <f>INT(F70/1461)-4716+INT((12+2-F64)/12)</f>
        <v>2002</v>
      </c>
      <c r="O63" s="31" t="s">
        <v>38</v>
      </c>
      <c r="P63" s="31">
        <f t="shared" si="3"/>
        <v>73.822856291799241</v>
      </c>
      <c r="Q63" s="31">
        <f t="shared" si="4"/>
        <v>72.469684321761008</v>
      </c>
      <c r="R63" s="31">
        <f t="shared" si="5"/>
        <v>69.77527785757151</v>
      </c>
      <c r="S63" s="31">
        <f t="shared" si="6"/>
        <v>65.981774042318094</v>
      </c>
      <c r="T63" s="32">
        <v>74</v>
      </c>
      <c r="U63" s="33">
        <v>296.72000000000003</v>
      </c>
      <c r="V63" s="34">
        <v>3034.9059999999999</v>
      </c>
    </row>
    <row r="64" spans="2:22" ht="18">
      <c r="B64" s="32" t="s">
        <v>61</v>
      </c>
      <c r="C64" s="35">
        <f>MOD(INT((C72/C82)+C83),C84)+1</f>
        <v>3</v>
      </c>
      <c r="D64" s="35">
        <f>MOD(INT((D72/D82)+D83),D84)+1</f>
        <v>6</v>
      </c>
      <c r="E64" s="35">
        <f>MOD(INT((E72/E82)+E83),E84)+1</f>
        <v>9</v>
      </c>
      <c r="F64" s="35">
        <f>MOD(INT((F72/F82)+F83),F84)+1</f>
        <v>12</v>
      </c>
      <c r="O64" s="31" t="s">
        <v>39</v>
      </c>
      <c r="P64" s="31">
        <f t="shared" si="3"/>
        <v>7.5275364794159767</v>
      </c>
      <c r="Q64" s="31">
        <f t="shared" si="4"/>
        <v>-20.206172658016683</v>
      </c>
      <c r="R64" s="31">
        <f t="shared" si="5"/>
        <v>-44.948273397915749</v>
      </c>
      <c r="S64" s="31">
        <f t="shared" si="6"/>
        <v>-61.909456790677737</v>
      </c>
      <c r="T64" s="32">
        <v>70</v>
      </c>
      <c r="U64" s="33">
        <v>243.58</v>
      </c>
      <c r="V64" s="34">
        <v>9037.5130000000008</v>
      </c>
    </row>
    <row r="65" spans="2:22" ht="18">
      <c r="B65" s="32" t="s">
        <v>62</v>
      </c>
      <c r="C65" s="35">
        <f>INT(MOD(C72,C82)/C80)+1</f>
        <v>20</v>
      </c>
      <c r="D65" s="35">
        <f>INT(MOD(D72,D82)/D80)+1</f>
        <v>21</v>
      </c>
      <c r="E65" s="35">
        <f>INT(MOD(E72,E82)/E80)+1</f>
        <v>23</v>
      </c>
      <c r="F65" s="35">
        <f>INT(MOD(F72,F82)/F80)+1</f>
        <v>22</v>
      </c>
      <c r="O65" s="31" t="s">
        <v>40</v>
      </c>
      <c r="P65" s="31">
        <f t="shared" si="3"/>
        <v>-48.594520168043211</v>
      </c>
      <c r="Q65" s="31">
        <f t="shared" si="4"/>
        <v>-35.275538588748198</v>
      </c>
      <c r="R65" s="31">
        <f t="shared" si="5"/>
        <v>43.769231614201807</v>
      </c>
      <c r="S65" s="31">
        <f t="shared" si="6"/>
        <v>43.147320679878106</v>
      </c>
      <c r="T65" s="32">
        <v>58</v>
      </c>
      <c r="U65" s="33">
        <v>119.81</v>
      </c>
      <c r="V65" s="34">
        <v>33718.146999999997</v>
      </c>
    </row>
    <row r="66" spans="2:22" ht="18">
      <c r="B66" s="32" t="s">
        <v>63</v>
      </c>
      <c r="C66" s="35">
        <f>INT(ROUND(C85*24,0))</f>
        <v>19</v>
      </c>
      <c r="D66" s="35">
        <f>INT(ROUND(D85*24,0))</f>
        <v>13</v>
      </c>
      <c r="E66" s="35">
        <f>INT(ROUND(E85*24,0))</f>
        <v>5</v>
      </c>
      <c r="F66" s="35">
        <f>INT(ROUND(F85*24,0))</f>
        <v>1</v>
      </c>
      <c r="O66" s="31" t="s">
        <v>41</v>
      </c>
      <c r="P66" s="31">
        <f t="shared" si="3"/>
        <v>26.398730927634237</v>
      </c>
      <c r="Q66" s="31">
        <f t="shared" si="4"/>
        <v>26.697342898660374</v>
      </c>
      <c r="R66" s="31">
        <f t="shared" si="5"/>
        <v>26.997624631314263</v>
      </c>
      <c r="S66" s="31">
        <f t="shared" si="6"/>
        <v>27.284547818585168</v>
      </c>
      <c r="T66" s="32">
        <v>52</v>
      </c>
      <c r="U66" s="33">
        <v>297.17</v>
      </c>
      <c r="V66" s="34">
        <v>150.678</v>
      </c>
    </row>
    <row r="67" spans="2:22" ht="18">
      <c r="B67" s="32" t="s">
        <v>64</v>
      </c>
      <c r="C67" s="35">
        <f>INT((3600*24*C85-3600*C66)/60)</f>
        <v>17</v>
      </c>
      <c r="D67" s="35">
        <f>INT((3600*24*D85-3600*D66)/60)</f>
        <v>25</v>
      </c>
      <c r="E67" s="35">
        <f>INT((3600*24*E85-3600*E66)/60)</f>
        <v>-4</v>
      </c>
      <c r="F67" s="35">
        <f>INT((3600*24*F85-3600*F66)/60)</f>
        <v>15</v>
      </c>
      <c r="O67" s="31" t="s">
        <v>42</v>
      </c>
      <c r="P67" s="31">
        <f t="shared" si="3"/>
        <v>15.810802101909479</v>
      </c>
      <c r="Q67" s="31">
        <f t="shared" si="4"/>
        <v>10.942075870273497</v>
      </c>
      <c r="R67" s="31">
        <f t="shared" si="5"/>
        <v>5.9132013046170613</v>
      </c>
      <c r="S67" s="31">
        <f t="shared" si="6"/>
        <v>1.0301854949750582</v>
      </c>
      <c r="T67" s="32">
        <v>50</v>
      </c>
      <c r="U67" s="33">
        <v>21.02</v>
      </c>
      <c r="V67" s="34">
        <v>2281.2260000000001</v>
      </c>
    </row>
    <row r="68" spans="2:22" ht="18">
      <c r="B68" s="32" t="s">
        <v>65</v>
      </c>
      <c r="C68" s="35">
        <f>INT(MOD(C85*3600*24,60))</f>
        <v>20</v>
      </c>
      <c r="D68" s="35">
        <f>INT(MOD(D85*3600*24,60))</f>
        <v>57</v>
      </c>
      <c r="E68" s="35">
        <f>INT(MOD(E85*3600*24,60))</f>
        <v>38</v>
      </c>
      <c r="F68" s="35">
        <f>INT(MOD(F85*3600*24,60))</f>
        <v>50</v>
      </c>
      <c r="O68" s="31" t="s">
        <v>43</v>
      </c>
      <c r="P68" s="31">
        <f t="shared" si="3"/>
        <v>-44.217920923782827</v>
      </c>
      <c r="Q68" s="31">
        <f t="shared" si="4"/>
        <v>-2.5867317652597159</v>
      </c>
      <c r="R68" s="31">
        <f t="shared" si="5"/>
        <v>43.134417321224255</v>
      </c>
      <c r="S68" s="31">
        <f t="shared" si="6"/>
        <v>24.466182337327222</v>
      </c>
      <c r="T68" s="32">
        <v>45</v>
      </c>
      <c r="U68" s="33">
        <v>247.54</v>
      </c>
      <c r="V68" s="34">
        <v>29929.562000000002</v>
      </c>
    </row>
    <row r="69" spans="2:22" ht="18">
      <c r="B69" s="32" t="s">
        <v>66</v>
      </c>
      <c r="C69" s="32">
        <f>INT(C62+C74+(INT(INT((4*C62+C75)/146097)*3)/4)+C76)</f>
        <v>2453768</v>
      </c>
      <c r="D69" s="32">
        <f>INT(D62+D74+(INT(INT((4*D62+D75)/146097)*3)/4)+D76)</f>
        <v>2453861</v>
      </c>
      <c r="E69" s="32">
        <f>INT(E62+E74+(INT(INT((4*E62+E75)/146097)*3)/4)+E76)</f>
        <v>2453955</v>
      </c>
      <c r="F69" s="32">
        <f>INT(F62+F74+(INT(INT((4*F62+F75)/146097)*3)/4)+F76)</f>
        <v>2454045</v>
      </c>
      <c r="O69" s="31" t="s">
        <v>44</v>
      </c>
      <c r="P69" s="31">
        <f t="shared" si="3"/>
        <v>24.823114305937519</v>
      </c>
      <c r="Q69" s="31">
        <f t="shared" si="4"/>
        <v>40.04421874708801</v>
      </c>
      <c r="R69" s="31">
        <f t="shared" si="5"/>
        <v>-11.67781141994217</v>
      </c>
      <c r="S69" s="31">
        <f t="shared" si="6"/>
        <v>-43.939215449101539</v>
      </c>
      <c r="T69" s="32">
        <v>44</v>
      </c>
      <c r="U69" s="33">
        <v>325.14999999999998</v>
      </c>
      <c r="V69" s="34">
        <v>31555.955999999998</v>
      </c>
    </row>
    <row r="70" spans="2:22" ht="18">
      <c r="B70" s="32" t="s">
        <v>8</v>
      </c>
      <c r="C70" s="32">
        <f>C77*C69+C78</f>
        <v>9815075</v>
      </c>
      <c r="D70" s="32">
        <f>D77*D69+D78</f>
        <v>9815447</v>
      </c>
      <c r="E70" s="32">
        <f>E77*E69+E78</f>
        <v>9815823</v>
      </c>
      <c r="F70" s="32">
        <f>F77*F69+F78</f>
        <v>9816183</v>
      </c>
      <c r="O70" s="31" t="s">
        <v>45</v>
      </c>
      <c r="P70" s="31">
        <f t="shared" si="3"/>
        <v>-27.142880938538521</v>
      </c>
      <c r="Q70" s="31">
        <f t="shared" si="4"/>
        <v>-28.616211739468216</v>
      </c>
      <c r="R70" s="31">
        <f t="shared" si="5"/>
        <v>-28.981237149630026</v>
      </c>
      <c r="S70" s="31">
        <f t="shared" si="6"/>
        <v>-28.257752863378482</v>
      </c>
      <c r="T70" s="32">
        <v>29</v>
      </c>
      <c r="U70" s="33">
        <v>60.93</v>
      </c>
      <c r="V70" s="34">
        <v>4443.4170000000004</v>
      </c>
    </row>
    <row r="71" spans="2:22" ht="18">
      <c r="B71" s="32" t="s">
        <v>67</v>
      </c>
      <c r="C71" s="32">
        <f>INT(MOD(C70,C79)/C77)</f>
        <v>19</v>
      </c>
      <c r="D71" s="32">
        <f>INT(MOD(D70,D79)/D77)</f>
        <v>112</v>
      </c>
      <c r="E71" s="32">
        <f>INT(MOD(E70,E79)/E77)</f>
        <v>206</v>
      </c>
      <c r="F71" s="32">
        <f>INT(MOD(F70,F79)/F77)</f>
        <v>296</v>
      </c>
      <c r="O71" s="31" t="s">
        <v>46</v>
      </c>
      <c r="P71" s="31">
        <f t="shared" si="3"/>
        <v>-15.27115529211494</v>
      </c>
      <c r="Q71" s="31">
        <f t="shared" si="4"/>
        <v>16.504451644824879</v>
      </c>
      <c r="R71" s="31">
        <f t="shared" si="5"/>
        <v>-17.237809604736292</v>
      </c>
      <c r="S71" s="31">
        <f t="shared" si="6"/>
        <v>17.976868239362751</v>
      </c>
      <c r="T71" s="32">
        <v>18</v>
      </c>
      <c r="U71" s="33">
        <v>155.12</v>
      </c>
      <c r="V71" s="34">
        <v>67555.327999999994</v>
      </c>
    </row>
    <row r="72" spans="2:22" ht="18">
      <c r="B72" s="32" t="s">
        <v>68</v>
      </c>
      <c r="C72" s="32">
        <f>C80*C71+C81</f>
        <v>97</v>
      </c>
      <c r="D72" s="32">
        <f>D80*D71+D81</f>
        <v>562</v>
      </c>
      <c r="E72" s="32">
        <f>E80*E71+E81</f>
        <v>1032</v>
      </c>
      <c r="F72" s="32">
        <f>F80*F71+F81</f>
        <v>1482</v>
      </c>
      <c r="O72" s="31" t="s">
        <v>47</v>
      </c>
      <c r="P72" s="31">
        <f t="shared" si="3"/>
        <v>14.739977459504471</v>
      </c>
      <c r="Q72" s="31">
        <f t="shared" si="4"/>
        <v>12.73853612449984</v>
      </c>
      <c r="R72" s="31">
        <f t="shared" si="5"/>
        <v>10.191441619567584</v>
      </c>
      <c r="S72" s="31">
        <f t="shared" si="6"/>
        <v>7.3484486739570603</v>
      </c>
      <c r="T72" s="32">
        <v>17</v>
      </c>
      <c r="U72" s="33">
        <v>288.79000000000002</v>
      </c>
      <c r="V72" s="34">
        <v>4562.4520000000002</v>
      </c>
    </row>
    <row r="73" spans="2:22" ht="18">
      <c r="B73" s="32"/>
      <c r="C73" s="32"/>
      <c r="D73" s="32"/>
      <c r="E73" s="32"/>
      <c r="F73" s="32"/>
      <c r="O73" s="31" t="s">
        <v>48</v>
      </c>
      <c r="P73" s="31">
        <f t="shared" si="3"/>
        <v>-14.074443730377347</v>
      </c>
      <c r="Q73" s="31">
        <f t="shared" si="4"/>
        <v>10.56459427430473</v>
      </c>
      <c r="R73" s="31">
        <f t="shared" si="5"/>
        <v>-6.1441739889718114</v>
      </c>
      <c r="S73" s="31">
        <f t="shared" si="6"/>
        <v>-0.7569314610589799</v>
      </c>
      <c r="T73" s="32">
        <v>16</v>
      </c>
      <c r="U73" s="33">
        <v>198.04</v>
      </c>
      <c r="V73" s="34">
        <v>62894.029000000002</v>
      </c>
    </row>
    <row r="74" spans="2:22" ht="18">
      <c r="B74" s="32" t="s">
        <v>69</v>
      </c>
      <c r="C74" s="32">
        <v>1401</v>
      </c>
      <c r="D74" s="32">
        <v>1401</v>
      </c>
      <c r="E74" s="32">
        <v>1401</v>
      </c>
      <c r="F74" s="32">
        <v>1401</v>
      </c>
      <c r="O74" s="31" t="s">
        <v>49</v>
      </c>
      <c r="P74" s="31">
        <f t="shared" si="3"/>
        <v>-13.971079917566042</v>
      </c>
      <c r="Q74" s="31">
        <f t="shared" si="4"/>
        <v>-3.3509496861920742</v>
      </c>
      <c r="R74" s="31">
        <f t="shared" si="5"/>
        <v>12.863657227060379</v>
      </c>
      <c r="S74" s="31">
        <f t="shared" si="6"/>
        <v>8.2123343463417573</v>
      </c>
      <c r="T74" s="32">
        <v>14</v>
      </c>
      <c r="U74" s="33">
        <v>199.76</v>
      </c>
      <c r="V74" s="34">
        <v>31436.920999999998</v>
      </c>
    </row>
    <row r="75" spans="2:22" ht="18">
      <c r="B75" s="32" t="s">
        <v>30</v>
      </c>
      <c r="C75" s="32">
        <v>274277</v>
      </c>
      <c r="D75" s="32">
        <v>274277</v>
      </c>
      <c r="E75" s="32">
        <v>274277</v>
      </c>
      <c r="F75" s="32">
        <v>274277</v>
      </c>
      <c r="O75" s="31" t="s">
        <v>50</v>
      </c>
      <c r="P75" s="31">
        <f t="shared" si="3"/>
        <v>6.2886452689063823</v>
      </c>
      <c r="Q75" s="31">
        <f t="shared" si="4"/>
        <v>-1.1327019821770166</v>
      </c>
      <c r="R75" s="31">
        <f t="shared" si="5"/>
        <v>-8.1523712182016954</v>
      </c>
      <c r="S75" s="31">
        <f t="shared" si="6"/>
        <v>-11.765419368001556</v>
      </c>
      <c r="T75" s="32">
        <v>12</v>
      </c>
      <c r="U75" s="33">
        <v>95.39</v>
      </c>
      <c r="V75" s="34">
        <v>14577.848</v>
      </c>
    </row>
    <row r="76" spans="2:22" ht="18">
      <c r="B76" s="32" t="s">
        <v>9</v>
      </c>
      <c r="C76" s="32">
        <v>-38</v>
      </c>
      <c r="D76" s="32">
        <v>-38</v>
      </c>
      <c r="E76" s="32">
        <v>-38</v>
      </c>
      <c r="F76" s="32">
        <v>-38</v>
      </c>
      <c r="O76" s="31" t="s">
        <v>51</v>
      </c>
      <c r="P76" s="31">
        <f t="shared" si="3"/>
        <v>0.96881751262809757</v>
      </c>
      <c r="Q76" s="31">
        <f t="shared" si="4"/>
        <v>11.96657331598416</v>
      </c>
      <c r="R76" s="31">
        <f t="shared" si="5"/>
        <v>2.5777196205161514</v>
      </c>
      <c r="S76" s="31">
        <f t="shared" si="6"/>
        <v>-10.974525540505281</v>
      </c>
      <c r="T76" s="32">
        <v>12</v>
      </c>
      <c r="U76" s="33">
        <v>287.11</v>
      </c>
      <c r="V76" s="34">
        <v>31931.756000000001</v>
      </c>
    </row>
    <row r="77" spans="2:22" ht="18">
      <c r="B77" s="32" t="s">
        <v>70</v>
      </c>
      <c r="C77" s="35">
        <v>4</v>
      </c>
      <c r="D77" s="35">
        <v>4</v>
      </c>
      <c r="E77" s="35">
        <v>4</v>
      </c>
      <c r="F77" s="35">
        <v>4</v>
      </c>
      <c r="O77" s="31" t="s">
        <v>52</v>
      </c>
      <c r="P77" s="31">
        <f t="shared" si="3"/>
        <v>11.764105927269011</v>
      </c>
      <c r="Q77" s="31">
        <f t="shared" si="4"/>
        <v>-2.0213146734224954</v>
      </c>
      <c r="R77" s="31">
        <f t="shared" si="5"/>
        <v>-11.856606827629619</v>
      </c>
      <c r="S77" s="31">
        <f t="shared" si="6"/>
        <v>0.92294331079717329</v>
      </c>
      <c r="T77" s="32">
        <v>12</v>
      </c>
      <c r="U77" s="33">
        <v>320.81</v>
      </c>
      <c r="V77" s="34">
        <v>34777.258999999998</v>
      </c>
    </row>
    <row r="78" spans="2:22" ht="18">
      <c r="B78" s="32" t="s">
        <v>10</v>
      </c>
      <c r="C78" s="32">
        <v>3</v>
      </c>
      <c r="D78" s="32">
        <v>3</v>
      </c>
      <c r="E78" s="32">
        <v>3</v>
      </c>
      <c r="F78" s="32">
        <v>3</v>
      </c>
      <c r="O78" s="31" t="s">
        <v>53</v>
      </c>
      <c r="P78" s="31">
        <f t="shared" si="3"/>
        <v>-2.3583807705121327</v>
      </c>
      <c r="Q78" s="31">
        <f t="shared" si="4"/>
        <v>-1.8846755419130192</v>
      </c>
      <c r="R78" s="31">
        <f t="shared" si="5"/>
        <v>-1.4008008166884598</v>
      </c>
      <c r="S78" s="31">
        <f t="shared" si="6"/>
        <v>-0.93263797603787923</v>
      </c>
      <c r="T78" s="32">
        <v>9</v>
      </c>
      <c r="U78" s="33">
        <v>227.73</v>
      </c>
      <c r="V78" s="34">
        <v>1222.114</v>
      </c>
    </row>
    <row r="79" spans="2:22" ht="18">
      <c r="B79" s="32" t="s">
        <v>71</v>
      </c>
      <c r="C79" s="35">
        <v>1461</v>
      </c>
      <c r="D79" s="35">
        <v>1461</v>
      </c>
      <c r="E79" s="35">
        <v>1461</v>
      </c>
      <c r="F79" s="35">
        <v>1461</v>
      </c>
      <c r="O79" s="31" t="s">
        <v>54</v>
      </c>
      <c r="P79" s="31">
        <f t="shared" si="3"/>
        <v>6.9968768480380259</v>
      </c>
      <c r="Q79" s="31">
        <f t="shared" si="4"/>
        <v>2.4966474365452407</v>
      </c>
      <c r="R79" s="31">
        <f t="shared" si="5"/>
        <v>-3.3862675787046643</v>
      </c>
      <c r="S79" s="31">
        <f t="shared" si="6"/>
        <v>-7.3371393361326982</v>
      </c>
      <c r="T79" s="32">
        <v>8</v>
      </c>
      <c r="U79" s="33">
        <v>15.45</v>
      </c>
      <c r="V79" s="34">
        <v>16859.074000000001</v>
      </c>
    </row>
    <row r="80" spans="2:22">
      <c r="B80" s="32" t="s">
        <v>72</v>
      </c>
      <c r="C80" s="32">
        <v>5</v>
      </c>
      <c r="D80" s="32">
        <v>5</v>
      </c>
      <c r="E80" s="32">
        <v>5</v>
      </c>
      <c r="F80" s="32">
        <v>5</v>
      </c>
      <c r="O80" s="31" t="s">
        <v>59</v>
      </c>
      <c r="P80" s="32">
        <f>SUM(P56:P79)</f>
        <v>919.01074949652434</v>
      </c>
      <c r="Q80" s="32">
        <f>SUM(Q56:Q79)</f>
        <v>849.5144834764651</v>
      </c>
      <c r="R80" s="32">
        <f>SUM(R56:R79)</f>
        <v>478.48057982381658</v>
      </c>
      <c r="S80" s="32">
        <f>SUM(S56:S79)</f>
        <v>792.12276028733277</v>
      </c>
    </row>
    <row r="81" spans="2:6">
      <c r="B81" s="32" t="s">
        <v>73</v>
      </c>
      <c r="C81" s="32">
        <v>2</v>
      </c>
      <c r="D81" s="32">
        <v>2</v>
      </c>
      <c r="E81" s="32">
        <v>2</v>
      </c>
      <c r="F81" s="32">
        <v>2</v>
      </c>
    </row>
    <row r="82" spans="2:6">
      <c r="B82" s="32" t="s">
        <v>74</v>
      </c>
      <c r="C82" s="35">
        <v>153</v>
      </c>
      <c r="D82" s="35">
        <v>153</v>
      </c>
      <c r="E82" s="35">
        <v>153</v>
      </c>
      <c r="F82" s="35">
        <v>153</v>
      </c>
    </row>
    <row r="83" spans="2:6">
      <c r="B83" s="32" t="s">
        <v>75</v>
      </c>
      <c r="C83" s="35">
        <v>2</v>
      </c>
      <c r="D83" s="35">
        <v>2</v>
      </c>
      <c r="E83" s="35">
        <v>2</v>
      </c>
      <c r="F83" s="35">
        <v>2</v>
      </c>
    </row>
    <row r="84" spans="2:6">
      <c r="B84" s="32" t="s">
        <v>76</v>
      </c>
      <c r="C84" s="35">
        <v>12</v>
      </c>
      <c r="D84" s="35">
        <v>12</v>
      </c>
      <c r="E84" s="35">
        <v>12</v>
      </c>
      <c r="F84" s="35">
        <v>12</v>
      </c>
    </row>
    <row r="85" spans="2:6">
      <c r="B85" s="32" t="s">
        <v>77</v>
      </c>
      <c r="C85" s="36">
        <f>MOD(C61-INT(C61)+0.5,1)</f>
        <v>0.80370440660044551</v>
      </c>
      <c r="D85" s="36">
        <f>MOD(D61-INT(D61)+0.5,1)</f>
        <v>0.55969647644087672</v>
      </c>
      <c r="E85" s="36">
        <f>MOD(E61-INT(E61)+0.5,1)</f>
        <v>0.20600556815043092</v>
      </c>
      <c r="F85" s="36">
        <f>MOD(F61-INT(F61)+0.5,1)</f>
        <v>5.2667975891381502E-2</v>
      </c>
    </row>
  </sheetData>
  <sheetProtection sheet="1" objects="1" scenarios="1"/>
  <mergeCells count="2">
    <mergeCell ref="I55:M55"/>
    <mergeCell ref="B16:N16"/>
  </mergeCells>
  <phoneticPr fontId="21" type="noConversion"/>
  <conditionalFormatting sqref="B18:N48">
    <cfRule type="expression" dxfId="4" priority="5" stopIfTrue="1">
      <formula>MOD(ROW(),2)=1</formula>
    </cfRule>
  </conditionalFormatting>
  <conditionalFormatting sqref="C18:N48">
    <cfRule type="cellIs" dxfId="3" priority="1" operator="equal">
      <formula>$E$10</formula>
    </cfRule>
    <cfRule type="cellIs" dxfId="2" priority="2" operator="equal">
      <formula>$E$11</formula>
    </cfRule>
    <cfRule type="cellIs" dxfId="1" priority="3" operator="equal">
      <formula>$E$12</formula>
    </cfRule>
    <cfRule type="cellIs" dxfId="0" priority="4" operator="equal">
      <formula>$E$13</formula>
    </cfRule>
  </conditionalFormatting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3031A-8C19-A948-843A-B4313A7D53D9}">
  <dimension ref="A1"/>
  <sheetViews>
    <sheetView showGridLines="0" workbookViewId="0">
      <selection activeCell="L46" sqref="L46"/>
    </sheetView>
  </sheetViews>
  <sheetFormatPr baseColWidth="10" defaultRowHeight="15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Equinoxes, Solstices</vt:lpstr>
      <vt:lpstr>Background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Equinoxes and Solstices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2024-05-05T19:20:43Z</dcterms:modified>
  <cp:category/>
</cp:coreProperties>
</file>