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defaultThemeVersion="20230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B6C1E5B9-3E88-B84C-B065-99032BAC022C}" xr6:coauthVersionLast="47" xr6:coauthVersionMax="47" xr10:uidLastSave="{00000000-0000-0000-0000-000000000000}"/>
  <bookViews>
    <workbookView xWindow="5080" yWindow="2720" windowWidth="40740" windowHeight="23960" xr2:uid="{CC8EE947-C85F-0440-8208-92F294748D61}"/>
  </bookViews>
  <sheets>
    <sheet name="Introduction" sheetId="3" r:id="rId1"/>
    <sheet name="Sun-Earth-Moon Model" sheetId="2" r:id="rId2"/>
    <sheet name="Calculations" sheetId="5" r:id="rId3"/>
    <sheet name="Background" sheetId="6" r:id="rId4"/>
  </sheets>
  <externalReferences>
    <externalReference r:id="rId5"/>
  </externalReferences>
  <definedNames>
    <definedName name="A_B1" localSheetId="2">#REF!</definedName>
    <definedName name="A_B1" localSheetId="0">#REF!</definedName>
    <definedName name="A_B1">#REF!</definedName>
    <definedName name="A_B2" localSheetId="2">#REF!</definedName>
    <definedName name="A_B2" localSheetId="0">#REF!</definedName>
    <definedName name="A_B2">#REF!</definedName>
    <definedName name="A_B3" localSheetId="2">#REF!</definedName>
    <definedName name="A_B3" localSheetId="0">#REF!</definedName>
    <definedName name="A_B3">#REF!</definedName>
    <definedName name="A_C1" localSheetId="2">#REF!</definedName>
    <definedName name="A_C1" localSheetId="0">#REF!</definedName>
    <definedName name="A_C1">#REF!</definedName>
    <definedName name="A_C2" localSheetId="2">#REF!</definedName>
    <definedName name="A_C2" localSheetId="0">#REF!</definedName>
    <definedName name="A_C2">#REF!</definedName>
    <definedName name="A_CF" localSheetId="2">#REF!</definedName>
    <definedName name="A_CF" localSheetId="0">#REF!</definedName>
    <definedName name="A_CF">#REF!</definedName>
    <definedName name="A_D1" localSheetId="2">#REF!</definedName>
    <definedName name="A_D1" localSheetId="0">#REF!</definedName>
    <definedName name="A_D1">#REF!</definedName>
    <definedName name="A_D2" localSheetId="2">#REF!</definedName>
    <definedName name="A_D2" localSheetId="0">#REF!</definedName>
    <definedName name="A_D2">#REF!</definedName>
    <definedName name="A_E1" localSheetId="2">#REF!</definedName>
    <definedName name="A_E1" localSheetId="0">#REF!</definedName>
    <definedName name="A_E1">#REF!</definedName>
    <definedName name="A_E2" localSheetId="2">#REF!</definedName>
    <definedName name="A_E2" localSheetId="0">#REF!</definedName>
    <definedName name="A_E2">#REF!</definedName>
    <definedName name="A_E3" localSheetId="2">#REF!</definedName>
    <definedName name="A_E3" localSheetId="0">#REF!</definedName>
    <definedName name="A_E3">#REF!</definedName>
    <definedName name="A_E4" localSheetId="2">#REF!</definedName>
    <definedName name="A_E4" localSheetId="0">#REF!</definedName>
    <definedName name="A_E4">#REF!</definedName>
    <definedName name="A_E5" localSheetId="2">#REF!</definedName>
    <definedName name="A_E5" localSheetId="0">#REF!</definedName>
    <definedName name="A_E5">#REF!</definedName>
    <definedName name="A_E6" localSheetId="2">#REF!</definedName>
    <definedName name="A_E6" localSheetId="0">#REF!</definedName>
    <definedName name="A_E6">#REF!</definedName>
    <definedName name="A_F1" localSheetId="2">#REF!</definedName>
    <definedName name="A_F1" localSheetId="0">#REF!</definedName>
    <definedName name="A_F1">#REF!</definedName>
    <definedName name="A_F2" localSheetId="2">#REF!</definedName>
    <definedName name="A_F2" localSheetId="0">#REF!</definedName>
    <definedName name="A_F2">#REF!</definedName>
    <definedName name="A_G1" localSheetId="2">#REF!</definedName>
    <definedName name="A_G1" localSheetId="0">#REF!</definedName>
    <definedName name="A_G1">#REF!</definedName>
    <definedName name="A_G2" localSheetId="2">#REF!</definedName>
    <definedName name="A_G2" localSheetId="0">#REF!</definedName>
    <definedName name="A_G2">#REF!</definedName>
    <definedName name="A_H1" localSheetId="2">#REF!</definedName>
    <definedName name="A_H1" localSheetId="0">#REF!</definedName>
    <definedName name="A_H1">#REF!</definedName>
    <definedName name="A_H2" localSheetId="2">#REF!</definedName>
    <definedName name="A_H2" localSheetId="0">#REF!</definedName>
    <definedName name="A_H2">#REF!</definedName>
    <definedName name="A_I1" localSheetId="2">#REF!</definedName>
    <definedName name="A_I1" localSheetId="0">#REF!</definedName>
    <definedName name="A_I1">#REF!</definedName>
    <definedName name="A_jup1" localSheetId="2">#REF!</definedName>
    <definedName name="A_jup1" localSheetId="0">#REF!</definedName>
    <definedName name="A_jup1">#REF!</definedName>
    <definedName name="A_jup2" localSheetId="2">#REF!</definedName>
    <definedName name="A_jup2" localSheetId="0">#REF!</definedName>
    <definedName name="A_jup2">#REF!</definedName>
    <definedName name="A_jup3" localSheetId="2">#REF!</definedName>
    <definedName name="A_jup3" localSheetId="0">#REF!</definedName>
    <definedName name="A_jup3">#REF!</definedName>
    <definedName name="A_jup4" localSheetId="2">#REF!</definedName>
    <definedName name="A_jup4" localSheetId="0">#REF!</definedName>
    <definedName name="A_jup4">#REF!</definedName>
    <definedName name="A_K1" localSheetId="2">#REF!</definedName>
    <definedName name="A_K1" localSheetId="0">#REF!</definedName>
    <definedName name="A_K1">#REF!</definedName>
    <definedName name="A_K2" localSheetId="2">#REF!</definedName>
    <definedName name="A_K2" localSheetId="0">#REF!</definedName>
    <definedName name="A_K2">#REF!</definedName>
    <definedName name="A_L1" localSheetId="2">#REF!</definedName>
    <definedName name="A_L1" localSheetId="0">#REF!</definedName>
    <definedName name="A_L1">#REF!</definedName>
    <definedName name="A_L2" localSheetId="2">#REF!</definedName>
    <definedName name="A_L2" localSheetId="0">#REF!</definedName>
    <definedName name="A_L2">#REF!</definedName>
    <definedName name="A_lun1" localSheetId="2">#REF!</definedName>
    <definedName name="A_lun1" localSheetId="0">#REF!</definedName>
    <definedName name="A_lun1">#REF!</definedName>
    <definedName name="A_lun2" localSheetId="2">#REF!</definedName>
    <definedName name="A_lun2" localSheetId="0">#REF!</definedName>
    <definedName name="A_lun2">#REF!</definedName>
    <definedName name="A_lun3" localSheetId="2">#REF!</definedName>
    <definedName name="A_lun3" localSheetId="0">#REF!</definedName>
    <definedName name="A_lun3">#REF!</definedName>
    <definedName name="A_lun4" localSheetId="2">#REF!</definedName>
    <definedName name="A_lun4" localSheetId="0">#REF!</definedName>
    <definedName name="A_lun4">#REF!</definedName>
    <definedName name="A_M1" localSheetId="2">#REF!</definedName>
    <definedName name="A_M1" localSheetId="0">#REF!</definedName>
    <definedName name="A_M1">#REF!</definedName>
    <definedName name="A_M2" localSheetId="2">#REF!</definedName>
    <definedName name="A_M2" localSheetId="0">#REF!</definedName>
    <definedName name="A_M2">#REF!</definedName>
    <definedName name="A_M3" localSheetId="2">#REF!</definedName>
    <definedName name="A_M3" localSheetId="0">#REF!</definedName>
    <definedName name="A_M3">#REF!</definedName>
    <definedName name="A_mars1" localSheetId="2">#REF!</definedName>
    <definedName name="A_mars1" localSheetId="0">#REF!</definedName>
    <definedName name="A_mars1">#REF!</definedName>
    <definedName name="A_mars2" localSheetId="2">#REF!</definedName>
    <definedName name="A_mars2" localSheetId="0">#REF!</definedName>
    <definedName name="A_mars2">#REF!</definedName>
    <definedName name="A_mars3" localSheetId="2">#REF!</definedName>
    <definedName name="A_mars3" localSheetId="0">#REF!</definedName>
    <definedName name="A_mars3">#REF!</definedName>
    <definedName name="A_mars4" localSheetId="2">#REF!</definedName>
    <definedName name="A_mars4" localSheetId="0">#REF!</definedName>
    <definedName name="A_mars4">#REF!</definedName>
    <definedName name="A_mer1" localSheetId="2">#REF!</definedName>
    <definedName name="A_mer1" localSheetId="0">#REF!</definedName>
    <definedName name="A_mer1">#REF!</definedName>
    <definedName name="A_mer2" localSheetId="2">#REF!</definedName>
    <definedName name="A_mer2" localSheetId="0">#REF!</definedName>
    <definedName name="A_mer2">#REF!</definedName>
    <definedName name="A_N1" localSheetId="2">#REF!</definedName>
    <definedName name="A_N1" localSheetId="0">#REF!</definedName>
    <definedName name="A_N1">#REF!</definedName>
    <definedName name="A_N2" localSheetId="2">#REF!</definedName>
    <definedName name="A_N2" localSheetId="0">#REF!</definedName>
    <definedName name="A_N2">#REF!</definedName>
    <definedName name="A_N3" localSheetId="2">#REF!</definedName>
    <definedName name="A_N3" localSheetId="0">#REF!</definedName>
    <definedName name="A_N3">#REF!</definedName>
    <definedName name="A_O1" localSheetId="2">#REF!</definedName>
    <definedName name="A_O1" localSheetId="0">#REF!</definedName>
    <definedName name="A_O1">#REF!</definedName>
    <definedName name="A_P1" localSheetId="2">#REF!</definedName>
    <definedName name="A_P1" localSheetId="0">#REF!</definedName>
    <definedName name="A_P1">#REF!</definedName>
    <definedName name="A_P2" localSheetId="2">#REF!</definedName>
    <definedName name="A_P2" localSheetId="0">#REF!</definedName>
    <definedName name="A_P2">#REF!</definedName>
    <definedName name="A_Q1" localSheetId="2">#REF!</definedName>
    <definedName name="A_Q1" localSheetId="0">#REF!</definedName>
    <definedName name="A_Q1">#REF!</definedName>
    <definedName name="A_sat1" localSheetId="2">#REF!</definedName>
    <definedName name="A_sat1" localSheetId="0">#REF!</definedName>
    <definedName name="A_sat1">#REF!</definedName>
    <definedName name="A_sat2" localSheetId="2">#REF!</definedName>
    <definedName name="A_sat2" localSheetId="0">#REF!</definedName>
    <definedName name="A_sat2">#REF!</definedName>
    <definedName name="A_sat3" localSheetId="2">#REF!</definedName>
    <definedName name="A_sat3" localSheetId="0">#REF!</definedName>
    <definedName name="A_sat3">#REF!</definedName>
    <definedName name="A_sat4" localSheetId="2">#REF!</definedName>
    <definedName name="A_sat4" localSheetId="0">#REF!</definedName>
    <definedName name="A_sat4">#REF!</definedName>
    <definedName name="A_sun1" localSheetId="2">#REF!</definedName>
    <definedName name="A_sun1" localSheetId="0">#REF!</definedName>
    <definedName name="A_sun1">#REF!</definedName>
    <definedName name="A_sun2" localSheetId="2">#REF!</definedName>
    <definedName name="A_sun2" localSheetId="0">#REF!</definedName>
    <definedName name="A_sun2">#REF!</definedName>
    <definedName name="A_sun3" localSheetId="2">#REF!</definedName>
    <definedName name="A_sun3" localSheetId="0">#REF!</definedName>
    <definedName name="A_sun3">#REF!</definedName>
    <definedName name="A_ven1" localSheetId="2">#REF!</definedName>
    <definedName name="A_ven1" localSheetId="0">#REF!</definedName>
    <definedName name="A_ven1">#REF!</definedName>
    <definedName name="A_X" localSheetId="2">#REF!</definedName>
    <definedName name="A_X" localSheetId="0">#REF!</definedName>
    <definedName name="A_X">#REF!</definedName>
    <definedName name="AU">#REF!</definedName>
    <definedName name="date" localSheetId="2">#REF!</definedName>
    <definedName name="date" localSheetId="0">#REF!</definedName>
    <definedName name="date">#REF!</definedName>
    <definedName name="Day" localSheetId="2">#REF!</definedName>
    <definedName name="Day">#REF!</definedName>
    <definedName name="Days">#REF!</definedName>
    <definedName name="degrees" localSheetId="2">{0;90;180;270}</definedName>
    <definedName name="degrees" localSheetId="0">{0;90;180;270}</definedName>
    <definedName name="degrees">{0;90;180;270}</definedName>
    <definedName name="dgrs" localSheetId="2">{0;90;180;270}</definedName>
    <definedName name="dgrs" localSheetId="0">{0;90;180;270}</definedName>
    <definedName name="dgrs">{0;90;180;270}</definedName>
    <definedName name="DR">#REF!</definedName>
    <definedName name="ER">#REF!</definedName>
    <definedName name="KeyDates" localSheetId="2">#REF!</definedName>
    <definedName name="KeyDates">#REF!</definedName>
    <definedName name="Month" localSheetId="2">#REF!</definedName>
    <definedName name="Month">#REF!</definedName>
    <definedName name="Months" localSheetId="2">#REF!</definedName>
    <definedName name="Months">#REF!</definedName>
    <definedName name="MonthSelected" localSheetId="2">#REF!</definedName>
    <definedName name="MonthSelected">#REF!</definedName>
    <definedName name="Monthselected10" localSheetId="2">#REF!</definedName>
    <definedName name="Monthselected10">#REF!</definedName>
    <definedName name="MonthSelected11" localSheetId="2">#REF!</definedName>
    <definedName name="MonthSelected11">#REF!</definedName>
    <definedName name="MonthSelected12" localSheetId="2">#REF!</definedName>
    <definedName name="MonthSelected12">#REF!</definedName>
    <definedName name="MonthSelected2" localSheetId="2">#REF!</definedName>
    <definedName name="MonthSelected2">#REF!</definedName>
    <definedName name="MonthSelected3" localSheetId="2">#REF!</definedName>
    <definedName name="MonthSelected3">#REF!</definedName>
    <definedName name="MonthSelected4" localSheetId="2">#REF!</definedName>
    <definedName name="MonthSelected4">#REF!</definedName>
    <definedName name="MonthSelected5" localSheetId="2">#REF!</definedName>
    <definedName name="MonthSelected5">#REF!</definedName>
    <definedName name="MonthSelected6" localSheetId="2">#REF!</definedName>
    <definedName name="MonthSelected6">#REF!</definedName>
    <definedName name="MonthSelected7" localSheetId="2">#REF!</definedName>
    <definedName name="MonthSelected7">#REF!</definedName>
    <definedName name="MonthSelected8" localSheetId="2">#REF!</definedName>
    <definedName name="MonthSelected8">#REF!</definedName>
    <definedName name="MonthSelected9" localSheetId="2">#REF!</definedName>
    <definedName name="MonthSelected9">#REF!</definedName>
    <definedName name="MoonPhaseTable">Calculations!$H$4:$I$12</definedName>
    <definedName name="RD">#REF!</definedName>
    <definedName name="RSA">#REF!</definedName>
    <definedName name="SD" localSheetId="2">#REF!</definedName>
    <definedName name="SD" localSheetId="0">#REF!</definedName>
    <definedName name="SD">[1]Definitions!$C$8</definedName>
    <definedName name="Year" localSheetId="2">#REF!</definedName>
    <definedName name="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7" i="2" l="1"/>
  <c r="S68" i="2"/>
  <c r="S69" i="2"/>
  <c r="S71" i="2"/>
  <c r="S72" i="2"/>
  <c r="S73" i="2"/>
  <c r="S75" i="2"/>
  <c r="S76" i="2"/>
  <c r="S77" i="2"/>
  <c r="C5" i="5"/>
  <c r="B10" i="5" s="1"/>
  <c r="E67" i="2"/>
  <c r="E68" i="2"/>
  <c r="E69" i="2"/>
  <c r="E70" i="2"/>
  <c r="E71" i="2"/>
  <c r="E72" i="2"/>
  <c r="T71" i="2" l="1"/>
  <c r="T75" i="2"/>
  <c r="T67" i="2"/>
  <c r="B11" i="5"/>
  <c r="B82" i="2"/>
  <c r="B79" i="2"/>
  <c r="B77" i="2"/>
  <c r="D75" i="2"/>
  <c r="D79" i="2" s="1"/>
  <c r="C75" i="2"/>
  <c r="C79" i="2" s="1"/>
  <c r="H68" i="2"/>
  <c r="I68" i="2" s="1"/>
  <c r="J67" i="2"/>
  <c r="I67" i="2"/>
  <c r="N47" i="2"/>
  <c r="K47" i="2"/>
  <c r="N38" i="2"/>
  <c r="K38" i="2"/>
  <c r="J24" i="2"/>
  <c r="J23" i="2"/>
  <c r="J22" i="2"/>
  <c r="J21" i="2"/>
  <c r="AA20" i="2"/>
  <c r="Z26" i="2" s="1"/>
  <c r="Z27" i="2" s="1"/>
  <c r="Z28" i="2" s="1"/>
  <c r="Z10" i="2"/>
  <c r="Z11" i="2" s="1"/>
  <c r="B12" i="5" l="1"/>
  <c r="H69" i="2"/>
  <c r="D57" i="2"/>
  <c r="D58" i="2" s="1"/>
  <c r="J68" i="2"/>
  <c r="G57" i="2"/>
  <c r="G58" i="2" s="1"/>
  <c r="G59" i="2" s="1"/>
  <c r="J57" i="2"/>
  <c r="J58" i="2" s="1"/>
  <c r="J59" i="2" s="1"/>
  <c r="C77" i="2"/>
  <c r="D77" i="2"/>
  <c r="C82" i="2"/>
  <c r="D82" i="2"/>
  <c r="M57" i="2"/>
  <c r="M58" i="2" s="1"/>
  <c r="M59" i="2" s="1"/>
  <c r="C68" i="2"/>
  <c r="D68" i="2"/>
  <c r="AA11" i="2"/>
  <c r="Z12" i="2"/>
  <c r="Z29" i="2"/>
  <c r="AA10" i="2"/>
  <c r="F68" i="2"/>
  <c r="K11" i="2"/>
  <c r="C67" i="2"/>
  <c r="C69" i="2"/>
  <c r="D67" i="2"/>
  <c r="D69" i="2"/>
  <c r="D71" i="2"/>
  <c r="C71" i="2"/>
  <c r="D59" i="2"/>
  <c r="J69" i="2"/>
  <c r="I69" i="2"/>
  <c r="H70" i="2"/>
  <c r="B13" i="5" l="1"/>
  <c r="K14" i="2"/>
  <c r="L14" i="2" s="1"/>
  <c r="F71" i="2"/>
  <c r="K69" i="2"/>
  <c r="C83" i="2"/>
  <c r="C80" i="2"/>
  <c r="K70" i="2"/>
  <c r="K67" i="2"/>
  <c r="C78" i="2"/>
  <c r="C76" i="2"/>
  <c r="C84" i="2"/>
  <c r="K68" i="2"/>
  <c r="C81" i="2"/>
  <c r="D83" i="2"/>
  <c r="L67" i="2"/>
  <c r="L70" i="2"/>
  <c r="L69" i="2"/>
  <c r="D78" i="2"/>
  <c r="L68" i="2"/>
  <c r="D76" i="2"/>
  <c r="D80" i="2"/>
  <c r="D84" i="2"/>
  <c r="D81" i="2"/>
  <c r="F67" i="2"/>
  <c r="K10" i="2"/>
  <c r="K13" i="2"/>
  <c r="L13" i="2" s="1"/>
  <c r="F70" i="2"/>
  <c r="F72" i="2"/>
  <c r="K15" i="2"/>
  <c r="L15" i="2" s="1"/>
  <c r="J70" i="2"/>
  <c r="I70" i="2"/>
  <c r="H71" i="2"/>
  <c r="K71" i="2" s="1"/>
  <c r="L11" i="2"/>
  <c r="Z30" i="2"/>
  <c r="Z13" i="2"/>
  <c r="AA12" i="2"/>
  <c r="K12" i="2"/>
  <c r="L12" i="2" s="1"/>
  <c r="F69" i="2"/>
  <c r="N14" i="2" l="1"/>
  <c r="M25" i="2" s="1"/>
  <c r="F3" i="5"/>
  <c r="B14" i="5"/>
  <c r="N12" i="2"/>
  <c r="L21" i="2" s="1"/>
  <c r="Z14" i="2"/>
  <c r="AA13" i="2"/>
  <c r="J71" i="2"/>
  <c r="I71" i="2"/>
  <c r="H72" i="2"/>
  <c r="N25" i="2"/>
  <c r="Z31" i="2"/>
  <c r="L71" i="2"/>
  <c r="L10" i="2"/>
  <c r="N10" i="2"/>
  <c r="L22" i="2" l="1"/>
  <c r="L23" i="2"/>
  <c r="L24" i="2"/>
  <c r="B15" i="5"/>
  <c r="AD19" i="2"/>
  <c r="Z32" i="2"/>
  <c r="H73" i="2"/>
  <c r="J72" i="2"/>
  <c r="I72" i="2"/>
  <c r="K72" i="2"/>
  <c r="L72" i="2"/>
  <c r="N20" i="2"/>
  <c r="O21" i="2" s="1"/>
  <c r="M20" i="2"/>
  <c r="M21" i="2" s="1"/>
  <c r="Z15" i="2"/>
  <c r="AA14" i="2"/>
  <c r="B16" i="5" l="1"/>
  <c r="AA15" i="2"/>
  <c r="Z16" i="2"/>
  <c r="N23" i="2"/>
  <c r="N24" i="2" s="1"/>
  <c r="M22" i="2"/>
  <c r="J73" i="2"/>
  <c r="I73" i="2"/>
  <c r="H74" i="2"/>
  <c r="L73" i="2"/>
  <c r="K73" i="2"/>
  <c r="Z33" i="2"/>
  <c r="AD20" i="2"/>
  <c r="AD21" i="2" s="1"/>
  <c r="AA32" i="2" s="1"/>
  <c r="AD32" i="2" s="1"/>
  <c r="B17" i="5" l="1"/>
  <c r="AC32" i="2"/>
  <c r="AB32" i="2"/>
  <c r="Z34" i="2"/>
  <c r="AA33" i="2"/>
  <c r="AA25" i="2"/>
  <c r="AA28" i="2"/>
  <c r="AA27" i="2"/>
  <c r="AA26" i="2"/>
  <c r="AA29" i="2"/>
  <c r="AA30" i="2"/>
  <c r="AA31" i="2"/>
  <c r="H75" i="2"/>
  <c r="J74" i="2"/>
  <c r="I74" i="2"/>
  <c r="K74" i="2"/>
  <c r="L74" i="2"/>
  <c r="AA16" i="2"/>
  <c r="Z17" i="2"/>
  <c r="AA17" i="2" s="1"/>
  <c r="B18" i="5" l="1"/>
  <c r="AD26" i="2"/>
  <c r="AB26" i="2"/>
  <c r="AC26" i="2"/>
  <c r="AD33" i="2"/>
  <c r="AC33" i="2"/>
  <c r="AC31" i="2"/>
  <c r="AD31" i="2"/>
  <c r="AB31" i="2"/>
  <c r="AD29" i="2"/>
  <c r="AC29" i="2"/>
  <c r="AB29" i="2"/>
  <c r="AD27" i="2"/>
  <c r="AB27" i="2"/>
  <c r="AC27" i="2"/>
  <c r="AB25" i="2"/>
  <c r="AD25" i="2"/>
  <c r="AC25" i="2"/>
  <c r="AB33" i="2"/>
  <c r="AC30" i="2"/>
  <c r="AB30" i="2"/>
  <c r="AD30" i="2"/>
  <c r="AC28" i="2"/>
  <c r="AD28" i="2"/>
  <c r="AB28" i="2"/>
  <c r="H76" i="2"/>
  <c r="J75" i="2"/>
  <c r="I75" i="2"/>
  <c r="K75" i="2"/>
  <c r="L75" i="2"/>
  <c r="AA34" i="2"/>
  <c r="AC34" i="2" s="1"/>
  <c r="Z35" i="2"/>
  <c r="AD34" i="2" l="1"/>
  <c r="B19" i="5"/>
  <c r="AB34" i="2"/>
  <c r="Z36" i="2"/>
  <c r="AA35" i="2"/>
  <c r="AC35" i="2" s="1"/>
  <c r="AB35" i="2"/>
  <c r="J76" i="2"/>
  <c r="I76" i="2"/>
  <c r="H77" i="2"/>
  <c r="L76" i="2"/>
  <c r="K76" i="2"/>
  <c r="B20" i="5" l="1"/>
  <c r="AD35" i="2"/>
  <c r="J77" i="2"/>
  <c r="I77" i="2"/>
  <c r="H78" i="2"/>
  <c r="K77" i="2"/>
  <c r="L77" i="2"/>
  <c r="Z37" i="2"/>
  <c r="AA36" i="2"/>
  <c r="AB36" i="2" s="1"/>
  <c r="AC36" i="2" l="1"/>
  <c r="AD36" i="2"/>
  <c r="B21" i="5"/>
  <c r="AA37" i="2"/>
  <c r="AC37" i="2" s="1"/>
  <c r="Z38" i="2"/>
  <c r="AD37" i="2"/>
  <c r="AB37" i="2"/>
  <c r="H79" i="2"/>
  <c r="J78" i="2"/>
  <c r="I78" i="2"/>
  <c r="L78" i="2"/>
  <c r="K78" i="2"/>
  <c r="B22" i="5" l="1"/>
  <c r="J79" i="2"/>
  <c r="I79" i="2"/>
  <c r="H80" i="2"/>
  <c r="L79" i="2"/>
  <c r="K79" i="2"/>
  <c r="AA38" i="2"/>
  <c r="AB38" i="2" s="1"/>
  <c r="Z39" i="2"/>
  <c r="AC38" i="2" l="1"/>
  <c r="AD38" i="2"/>
  <c r="B23" i="5"/>
  <c r="AA39" i="2"/>
  <c r="AC39" i="2" s="1"/>
  <c r="Z40" i="2"/>
  <c r="AB39" i="2"/>
  <c r="AD39" i="2"/>
  <c r="J80" i="2"/>
  <c r="I80" i="2"/>
  <c r="H81" i="2"/>
  <c r="K80" i="2"/>
  <c r="L80" i="2"/>
  <c r="B24" i="5" l="1"/>
  <c r="Z41" i="2"/>
  <c r="AA40" i="2"/>
  <c r="AB40" i="2"/>
  <c r="AD40" i="2"/>
  <c r="AC40" i="2"/>
  <c r="H82" i="2"/>
  <c r="J81" i="2"/>
  <c r="I81" i="2"/>
  <c r="L81" i="2"/>
  <c r="K81" i="2"/>
  <c r="B25" i="5" l="1"/>
  <c r="H83" i="2"/>
  <c r="J82" i="2"/>
  <c r="I82" i="2"/>
  <c r="L82" i="2"/>
  <c r="K82" i="2"/>
  <c r="Z42" i="2"/>
  <c r="AA41" i="2"/>
  <c r="AD41" i="2" s="1"/>
  <c r="AB41" i="2" l="1"/>
  <c r="AC41" i="2"/>
  <c r="B26" i="5"/>
  <c r="AA42" i="2"/>
  <c r="AD42" i="2" s="1"/>
  <c r="Z43" i="2"/>
  <c r="AB42" i="2"/>
  <c r="H84" i="2"/>
  <c r="J83" i="2"/>
  <c r="I83" i="2"/>
  <c r="L83" i="2"/>
  <c r="K83" i="2"/>
  <c r="AC42" i="2" l="1"/>
  <c r="B27" i="5"/>
  <c r="AA43" i="2"/>
  <c r="AD43" i="2" s="1"/>
  <c r="Z44" i="2"/>
  <c r="J84" i="2"/>
  <c r="I84" i="2"/>
  <c r="H85" i="2"/>
  <c r="L84" i="2"/>
  <c r="K84" i="2"/>
  <c r="AB43" i="2" l="1"/>
  <c r="AC43" i="2"/>
  <c r="B28" i="5"/>
  <c r="Z45" i="2"/>
  <c r="AA44" i="2"/>
  <c r="AC44" i="2"/>
  <c r="AB44" i="2"/>
  <c r="AD44" i="2"/>
  <c r="H86" i="2"/>
  <c r="J85" i="2"/>
  <c r="I85" i="2"/>
  <c r="K85" i="2"/>
  <c r="L85" i="2"/>
  <c r="B29" i="5" l="1"/>
  <c r="J86" i="2"/>
  <c r="I86" i="2"/>
  <c r="H87" i="2"/>
  <c r="K86" i="2"/>
  <c r="L86" i="2"/>
  <c r="AA45" i="2"/>
  <c r="AC45" i="2" s="1"/>
  <c r="Z46" i="2"/>
  <c r="AB45" i="2"/>
  <c r="AD45" i="2" l="1"/>
  <c r="B30" i="5"/>
  <c r="Z47" i="2"/>
  <c r="AA46" i="2"/>
  <c r="AD46" i="2" s="1"/>
  <c r="AB46" i="2"/>
  <c r="H88" i="2"/>
  <c r="J87" i="2"/>
  <c r="I87" i="2"/>
  <c r="L87" i="2"/>
  <c r="K87" i="2"/>
  <c r="AC46" i="2" l="1"/>
  <c r="B31" i="5"/>
  <c r="J88" i="2"/>
  <c r="I88" i="2"/>
  <c r="H89" i="2"/>
  <c r="L88" i="2"/>
  <c r="K88" i="2"/>
  <c r="Z48" i="2"/>
  <c r="AA47" i="2"/>
  <c r="AD47" i="2" s="1"/>
  <c r="AB47" i="2" l="1"/>
  <c r="AC47" i="2"/>
  <c r="B32" i="5"/>
  <c r="Z49" i="2"/>
  <c r="AA48" i="2"/>
  <c r="AB48" i="2" s="1"/>
  <c r="AC48" i="2"/>
  <c r="AD48" i="2"/>
  <c r="J89" i="2"/>
  <c r="I89" i="2"/>
  <c r="H90" i="2"/>
  <c r="L89" i="2"/>
  <c r="K89" i="2"/>
  <c r="B33" i="5" l="1"/>
  <c r="H91" i="2"/>
  <c r="J90" i="2"/>
  <c r="I90" i="2"/>
  <c r="K90" i="2"/>
  <c r="L90" i="2"/>
  <c r="AA49" i="2"/>
  <c r="AC49" i="2" s="1"/>
  <c r="Z50" i="2"/>
  <c r="AD49" i="2" l="1"/>
  <c r="AB49" i="2"/>
  <c r="B34" i="5"/>
  <c r="Z51" i="2"/>
  <c r="AA50" i="2"/>
  <c r="AC50" i="2" s="1"/>
  <c r="AD50" i="2"/>
  <c r="AB50" i="2"/>
  <c r="J91" i="2"/>
  <c r="I91" i="2"/>
  <c r="H92" i="2"/>
  <c r="K91" i="2"/>
  <c r="L91" i="2"/>
  <c r="B35" i="5" l="1"/>
  <c r="H93" i="2"/>
  <c r="J92" i="2"/>
  <c r="I92" i="2"/>
  <c r="L92" i="2"/>
  <c r="K92" i="2"/>
  <c r="AA51" i="2"/>
  <c r="AD51" i="2" s="1"/>
  <c r="Z52" i="2"/>
  <c r="AB51" i="2" l="1"/>
  <c r="AC51" i="2"/>
  <c r="B36" i="5"/>
  <c r="AA52" i="2"/>
  <c r="Z53" i="2"/>
  <c r="AD52" i="2"/>
  <c r="AC52" i="2"/>
  <c r="AB52" i="2"/>
  <c r="I93" i="2"/>
  <c r="J93" i="2"/>
  <c r="H94" i="2"/>
  <c r="L93" i="2"/>
  <c r="K93" i="2"/>
  <c r="B37" i="5" l="1"/>
  <c r="Z55" i="2"/>
  <c r="AA53" i="2"/>
  <c r="AD53" i="2"/>
  <c r="AB53" i="2"/>
  <c r="AC53" i="2"/>
  <c r="H95" i="2"/>
  <c r="J94" i="2"/>
  <c r="I94" i="2"/>
  <c r="L94" i="2"/>
  <c r="K94" i="2"/>
  <c r="B38" i="5" l="1"/>
  <c r="H96" i="2"/>
  <c r="I95" i="2"/>
  <c r="J95" i="2"/>
  <c r="K95" i="2"/>
  <c r="L95" i="2"/>
  <c r="AA55" i="2"/>
  <c r="AD55" i="2" s="1"/>
  <c r="Z56" i="2"/>
  <c r="AB55" i="2" l="1"/>
  <c r="B39" i="5"/>
  <c r="AC55" i="2"/>
  <c r="AA56" i="2"/>
  <c r="AB56" i="2" s="1"/>
  <c r="Z57" i="2"/>
  <c r="J96" i="2"/>
  <c r="I96" i="2"/>
  <c r="H97" i="2"/>
  <c r="L96" i="2"/>
  <c r="K96" i="2"/>
  <c r="AC56" i="2" l="1"/>
  <c r="B40" i="5"/>
  <c r="AD56" i="2"/>
  <c r="AA57" i="2"/>
  <c r="AC57" i="2" s="1"/>
  <c r="Z58" i="2"/>
  <c r="AB57" i="2"/>
  <c r="H98" i="2"/>
  <c r="J97" i="2"/>
  <c r="I97" i="2"/>
  <c r="K97" i="2"/>
  <c r="L97" i="2"/>
  <c r="AD57" i="2" l="1"/>
  <c r="B41" i="5"/>
  <c r="I98" i="2"/>
  <c r="J98" i="2"/>
  <c r="H99" i="2"/>
  <c r="K98" i="2"/>
  <c r="L98" i="2"/>
  <c r="AA58" i="2"/>
  <c r="AB58" i="2" s="1"/>
  <c r="Z59" i="2"/>
  <c r="AC58" i="2" l="1"/>
  <c r="B42" i="5"/>
  <c r="AD58" i="2"/>
  <c r="AA59" i="2"/>
  <c r="AC59" i="2" s="1"/>
  <c r="Z60" i="2"/>
  <c r="J99" i="2"/>
  <c r="H100" i="2"/>
  <c r="I99" i="2"/>
  <c r="K99" i="2"/>
  <c r="L99" i="2"/>
  <c r="AD59" i="2" l="1"/>
  <c r="B43" i="5"/>
  <c r="AB59" i="2"/>
  <c r="Z61" i="2"/>
  <c r="AA60" i="2"/>
  <c r="AC60" i="2" s="1"/>
  <c r="H101" i="2"/>
  <c r="I100" i="2"/>
  <c r="J100" i="2"/>
  <c r="L100" i="2"/>
  <c r="K100" i="2"/>
  <c r="AD60" i="2" l="1"/>
  <c r="AB60" i="2"/>
  <c r="B44" i="5"/>
  <c r="I101" i="2"/>
  <c r="H102" i="2"/>
  <c r="J101" i="2"/>
  <c r="L101" i="2"/>
  <c r="K101" i="2"/>
  <c r="Z62" i="2"/>
  <c r="AA61" i="2"/>
  <c r="AB61" i="2" s="1"/>
  <c r="AD61" i="2"/>
  <c r="AC61" i="2" l="1"/>
  <c r="B45" i="5"/>
  <c r="I102" i="2"/>
  <c r="H103" i="2"/>
  <c r="J102" i="2"/>
  <c r="K102" i="2"/>
  <c r="L102" i="2"/>
  <c r="Z63" i="2"/>
  <c r="AA62" i="2"/>
  <c r="AD62" i="2" s="1"/>
  <c r="AB62" i="2"/>
  <c r="AC62" i="2" l="1"/>
  <c r="B46" i="5"/>
  <c r="H104" i="2"/>
  <c r="J103" i="2"/>
  <c r="I103" i="2"/>
  <c r="K103" i="2"/>
  <c r="L103" i="2"/>
  <c r="Z64" i="2"/>
  <c r="AA63" i="2"/>
  <c r="AD63" i="2" s="1"/>
  <c r="AC63" i="2" l="1"/>
  <c r="B47" i="5"/>
  <c r="AB63" i="2"/>
  <c r="AA64" i="2"/>
  <c r="AC64" i="2" s="1"/>
  <c r="Z65" i="2"/>
  <c r="J104" i="2"/>
  <c r="I104" i="2"/>
  <c r="H105" i="2"/>
  <c r="K104" i="2"/>
  <c r="L104" i="2"/>
  <c r="AD64" i="2" l="1"/>
  <c r="B48" i="5"/>
  <c r="AB64" i="2"/>
  <c r="Z66" i="2"/>
  <c r="AA65" i="2"/>
  <c r="AC65" i="2" s="1"/>
  <c r="AB65" i="2"/>
  <c r="I105" i="2"/>
  <c r="H106" i="2"/>
  <c r="J105" i="2"/>
  <c r="K105" i="2"/>
  <c r="L105" i="2"/>
  <c r="AD65" i="2" l="1"/>
  <c r="B49" i="5"/>
  <c r="J106" i="2"/>
  <c r="I106" i="2"/>
  <c r="H107" i="2"/>
  <c r="L106" i="2"/>
  <c r="K106" i="2"/>
  <c r="Z67" i="2"/>
  <c r="AA66" i="2"/>
  <c r="AC66" i="2" s="1"/>
  <c r="AD66" i="2" l="1"/>
  <c r="AB66" i="2"/>
  <c r="B50" i="5"/>
  <c r="AA67" i="2"/>
  <c r="Z68" i="2"/>
  <c r="AB67" i="2"/>
  <c r="AD67" i="2"/>
  <c r="AC67" i="2"/>
  <c r="J107" i="2"/>
  <c r="H108" i="2"/>
  <c r="I107" i="2"/>
  <c r="K107" i="2"/>
  <c r="L107" i="2"/>
  <c r="B51" i="5" l="1"/>
  <c r="Z69" i="2"/>
  <c r="AA68" i="2"/>
  <c r="AC68" i="2" s="1"/>
  <c r="AB68" i="2"/>
  <c r="H109" i="2"/>
  <c r="I108" i="2"/>
  <c r="J108" i="2"/>
  <c r="K108" i="2"/>
  <c r="L108" i="2"/>
  <c r="AD68" i="2" l="1"/>
  <c r="B52" i="5"/>
  <c r="I109" i="2"/>
  <c r="J109" i="2"/>
  <c r="H110" i="2"/>
  <c r="L109" i="2"/>
  <c r="K109" i="2"/>
  <c r="AA69" i="2"/>
  <c r="AB69" i="2" s="1"/>
  <c r="Z70" i="2"/>
  <c r="AD69" i="2" l="1"/>
  <c r="B53" i="5"/>
  <c r="AC69" i="2"/>
  <c r="AA70" i="2"/>
  <c r="AD70" i="2" s="1"/>
  <c r="Z71" i="2"/>
  <c r="AB70" i="2"/>
  <c r="J110" i="2"/>
  <c r="H111" i="2"/>
  <c r="I110" i="2"/>
  <c r="K110" i="2"/>
  <c r="L110" i="2"/>
  <c r="B54" i="5" l="1"/>
  <c r="AC70" i="2"/>
  <c r="Z72" i="2"/>
  <c r="AA71" i="2"/>
  <c r="AD71" i="2" s="1"/>
  <c r="H112" i="2"/>
  <c r="J111" i="2"/>
  <c r="I111" i="2"/>
  <c r="K111" i="2"/>
  <c r="L111" i="2"/>
  <c r="AB71" i="2" l="1"/>
  <c r="AC71" i="2"/>
  <c r="B55" i="5"/>
  <c r="J112" i="2"/>
  <c r="I112" i="2"/>
  <c r="H113" i="2"/>
  <c r="L112" i="2"/>
  <c r="K112" i="2"/>
  <c r="AA72" i="2"/>
  <c r="AC72" i="2" s="1"/>
  <c r="Z73" i="2"/>
  <c r="AD72" i="2" l="1"/>
  <c r="AB72" i="2"/>
  <c r="B56" i="5"/>
  <c r="Z74" i="2"/>
  <c r="AA73" i="2"/>
  <c r="AD73" i="2"/>
  <c r="AC73" i="2"/>
  <c r="AB73" i="2"/>
  <c r="H114" i="2"/>
  <c r="J113" i="2"/>
  <c r="I113" i="2"/>
  <c r="L113" i="2"/>
  <c r="K113" i="2"/>
  <c r="B57" i="5" l="1"/>
  <c r="H115" i="2"/>
  <c r="J114" i="2"/>
  <c r="I114" i="2"/>
  <c r="L114" i="2"/>
  <c r="K114" i="2"/>
  <c r="AA74" i="2"/>
  <c r="AB74" i="2" s="1"/>
  <c r="Z75" i="2"/>
  <c r="B58" i="5" l="1"/>
  <c r="AC74" i="2"/>
  <c r="AD74" i="2"/>
  <c r="AA75" i="2"/>
  <c r="AC75" i="2" s="1"/>
  <c r="Z76" i="2"/>
  <c r="J115" i="2"/>
  <c r="I115" i="2"/>
  <c r="H116" i="2"/>
  <c r="K115" i="2"/>
  <c r="L115" i="2"/>
  <c r="AD75" i="2" l="1"/>
  <c r="B59" i="5"/>
  <c r="AB75" i="2"/>
  <c r="H117" i="2"/>
  <c r="I116" i="2"/>
  <c r="J116" i="2"/>
  <c r="K116" i="2"/>
  <c r="L116" i="2"/>
  <c r="AA76" i="2"/>
  <c r="AD76" i="2" s="1"/>
  <c r="Z77" i="2"/>
  <c r="B60" i="5" l="1"/>
  <c r="AC76" i="2"/>
  <c r="AB76" i="2"/>
  <c r="Z78" i="2"/>
  <c r="AA77" i="2"/>
  <c r="AD77" i="2" s="1"/>
  <c r="AB77" i="2"/>
  <c r="AC77" i="2"/>
  <c r="I117" i="2"/>
  <c r="J117" i="2"/>
  <c r="H118" i="2"/>
  <c r="L117" i="2"/>
  <c r="K117" i="2"/>
  <c r="B61" i="5" l="1"/>
  <c r="H119" i="2"/>
  <c r="J118" i="2"/>
  <c r="I118" i="2"/>
  <c r="L118" i="2"/>
  <c r="K118" i="2"/>
  <c r="AA78" i="2"/>
  <c r="AD78" i="2" s="1"/>
  <c r="Z79" i="2"/>
  <c r="AC78" i="2"/>
  <c r="AB78" i="2"/>
  <c r="B62" i="5" l="1"/>
  <c r="Z80" i="2"/>
  <c r="AA79" i="2"/>
  <c r="AB79" i="2"/>
  <c r="AD79" i="2"/>
  <c r="AC79" i="2"/>
  <c r="H120" i="2"/>
  <c r="J119" i="2"/>
  <c r="I119" i="2"/>
  <c r="K119" i="2"/>
  <c r="L119" i="2"/>
  <c r="B63" i="5" l="1"/>
  <c r="J120" i="2"/>
  <c r="I120" i="2"/>
  <c r="H121" i="2"/>
  <c r="L120" i="2"/>
  <c r="K120" i="2"/>
  <c r="Z81" i="2"/>
  <c r="AA80" i="2"/>
  <c r="AB80" i="2" s="1"/>
  <c r="AC80" i="2"/>
  <c r="AD80" i="2" l="1"/>
  <c r="B64" i="5"/>
  <c r="AA81" i="2"/>
  <c r="AB81" i="2" s="1"/>
  <c r="Z82" i="2"/>
  <c r="AC81" i="2"/>
  <c r="AD81" i="2"/>
  <c r="J121" i="2"/>
  <c r="I121" i="2"/>
  <c r="H122" i="2"/>
  <c r="L121" i="2"/>
  <c r="K121" i="2"/>
  <c r="B65" i="5" l="1"/>
  <c r="H123" i="2"/>
  <c r="I122" i="2"/>
  <c r="J122" i="2"/>
  <c r="L122" i="2"/>
  <c r="K122" i="2"/>
  <c r="AA82" i="2"/>
  <c r="AD82" i="2" s="1"/>
  <c r="Z83" i="2"/>
  <c r="AB82" i="2" l="1"/>
  <c r="AC82" i="2"/>
  <c r="B66" i="5"/>
  <c r="Z84" i="2"/>
  <c r="AA83" i="2"/>
  <c r="AD83" i="2"/>
  <c r="AC83" i="2"/>
  <c r="AB83" i="2"/>
  <c r="J123" i="2"/>
  <c r="I123" i="2"/>
  <c r="H124" i="2"/>
  <c r="L123" i="2"/>
  <c r="K123" i="2"/>
  <c r="B67" i="5" l="1"/>
  <c r="H125" i="2"/>
  <c r="J124" i="2"/>
  <c r="I124" i="2"/>
  <c r="L124" i="2"/>
  <c r="K124" i="2"/>
  <c r="AA84" i="2"/>
  <c r="AC84" i="2" s="1"/>
  <c r="Z85" i="2"/>
  <c r="AD84" i="2"/>
  <c r="AB84" i="2" l="1"/>
  <c r="B68" i="5"/>
  <c r="AA85" i="2"/>
  <c r="AD85" i="2" s="1"/>
  <c r="Z86" i="2"/>
  <c r="AC85" i="2"/>
  <c r="I125" i="2"/>
  <c r="H126" i="2"/>
  <c r="J125" i="2"/>
  <c r="L125" i="2"/>
  <c r="K125" i="2"/>
  <c r="AB85" i="2" l="1"/>
  <c r="B69" i="5"/>
  <c r="I126" i="2"/>
  <c r="H127" i="2"/>
  <c r="J126" i="2"/>
  <c r="K126" i="2"/>
  <c r="L126" i="2"/>
  <c r="AA86" i="2"/>
  <c r="AD86" i="2" s="1"/>
  <c r="Z87" i="2"/>
  <c r="AB86" i="2"/>
  <c r="AC86" i="2" l="1"/>
  <c r="B70" i="5"/>
  <c r="Z88" i="2"/>
  <c r="AA87" i="2"/>
  <c r="AC87" i="2" s="1"/>
  <c r="AB87" i="2"/>
  <c r="H128" i="2"/>
  <c r="J127" i="2"/>
  <c r="I127" i="2"/>
  <c r="K127" i="2"/>
  <c r="L127" i="2"/>
  <c r="AD87" i="2" l="1"/>
  <c r="B71" i="5"/>
  <c r="J128" i="2"/>
  <c r="I128" i="2"/>
  <c r="H129" i="2"/>
  <c r="L128" i="2"/>
  <c r="K128" i="2"/>
  <c r="AA88" i="2"/>
  <c r="AD88" i="2" s="1"/>
  <c r="Z89" i="2"/>
  <c r="AB88" i="2" l="1"/>
  <c r="AC88" i="2"/>
  <c r="B72" i="5"/>
  <c r="AA89" i="2"/>
  <c r="AD89" i="2" s="1"/>
  <c r="Z90" i="2"/>
  <c r="AB89" i="2"/>
  <c r="H130" i="2"/>
  <c r="J129" i="2"/>
  <c r="I129" i="2"/>
  <c r="L129" i="2"/>
  <c r="K129" i="2"/>
  <c r="AC89" i="2" l="1"/>
  <c r="B73" i="5"/>
  <c r="Z91" i="2"/>
  <c r="AA90" i="2"/>
  <c r="AC90" i="2" s="1"/>
  <c r="AD90" i="2"/>
  <c r="AB90" i="2"/>
  <c r="I130" i="2"/>
  <c r="J130" i="2"/>
  <c r="H131" i="2"/>
  <c r="K130" i="2"/>
  <c r="L130" i="2"/>
  <c r="B74" i="5" l="1"/>
  <c r="J131" i="2"/>
  <c r="H132" i="2"/>
  <c r="I131" i="2"/>
  <c r="K131" i="2"/>
  <c r="L131" i="2"/>
  <c r="AA91" i="2"/>
  <c r="AD91" i="2" s="1"/>
  <c r="Z92" i="2"/>
  <c r="AB91" i="2" l="1"/>
  <c r="AC91" i="2"/>
  <c r="B75" i="5"/>
  <c r="Z93" i="2"/>
  <c r="AA92" i="2"/>
  <c r="AD92" i="2" s="1"/>
  <c r="H133" i="2"/>
  <c r="I132" i="2"/>
  <c r="J132" i="2"/>
  <c r="K132" i="2"/>
  <c r="L132" i="2"/>
  <c r="AB92" i="2" l="1"/>
  <c r="AC92" i="2"/>
  <c r="B76" i="5"/>
  <c r="I133" i="2"/>
  <c r="H134" i="2"/>
  <c r="J133" i="2"/>
  <c r="K133" i="2"/>
  <c r="L133" i="2"/>
  <c r="AA93" i="2"/>
  <c r="AC93" i="2" s="1"/>
  <c r="Z94" i="2"/>
  <c r="AB93" i="2" l="1"/>
  <c r="B77" i="5"/>
  <c r="AD93" i="2"/>
  <c r="I134" i="2"/>
  <c r="J134" i="2"/>
  <c r="H135" i="2"/>
  <c r="L134" i="2"/>
  <c r="K134" i="2"/>
  <c r="Z95" i="2"/>
  <c r="AA94" i="2"/>
  <c r="AC94" i="2" s="1"/>
  <c r="AB94" i="2" l="1"/>
  <c r="AD94" i="2"/>
  <c r="B78" i="5"/>
  <c r="Z96" i="2"/>
  <c r="AA95" i="2"/>
  <c r="AB95" i="2"/>
  <c r="AC95" i="2"/>
  <c r="AD95" i="2"/>
  <c r="H136" i="2"/>
  <c r="J135" i="2"/>
  <c r="I135" i="2"/>
  <c r="K135" i="2"/>
  <c r="L135" i="2"/>
  <c r="B79" i="5" l="1"/>
  <c r="J136" i="2"/>
  <c r="I136" i="2"/>
  <c r="H137" i="2"/>
  <c r="K136" i="2"/>
  <c r="L136" i="2"/>
  <c r="AA96" i="2"/>
  <c r="AD96" i="2" s="1"/>
  <c r="Z97" i="2"/>
  <c r="AB96" i="2" l="1"/>
  <c r="AC96" i="2"/>
  <c r="B80" i="5"/>
  <c r="Z98" i="2"/>
  <c r="AA97" i="2"/>
  <c r="AB97" i="2" s="1"/>
  <c r="J137" i="2"/>
  <c r="I137" i="2"/>
  <c r="H138" i="2"/>
  <c r="K137" i="2"/>
  <c r="L137" i="2"/>
  <c r="AD97" i="2" l="1"/>
  <c r="AC97" i="2"/>
  <c r="B81" i="5"/>
  <c r="J138" i="2"/>
  <c r="I138" i="2"/>
  <c r="H139" i="2"/>
  <c r="L138" i="2"/>
  <c r="K138" i="2"/>
  <c r="Z99" i="2"/>
  <c r="AA98" i="2"/>
  <c r="AC98" i="2" s="1"/>
  <c r="AD98" i="2" l="1"/>
  <c r="AB98" i="2"/>
  <c r="B82" i="5"/>
  <c r="Z100" i="2"/>
  <c r="AA99" i="2"/>
  <c r="AC99" i="2"/>
  <c r="AB99" i="2"/>
  <c r="AD99" i="2"/>
  <c r="J139" i="2"/>
  <c r="I139" i="2"/>
  <c r="L139" i="2"/>
  <c r="K139" i="2"/>
  <c r="B83" i="5" l="1"/>
  <c r="AA100" i="2"/>
  <c r="Z101" i="2"/>
  <c r="AD100" i="2"/>
  <c r="AC100" i="2"/>
  <c r="AB100" i="2"/>
  <c r="B84" i="5" l="1"/>
  <c r="Z102" i="2"/>
  <c r="AA101" i="2"/>
  <c r="AB101" i="2"/>
  <c r="AD101" i="2"/>
  <c r="AC101" i="2"/>
  <c r="B85" i="5" l="1"/>
  <c r="AA102" i="2"/>
  <c r="Z103" i="2"/>
  <c r="AD102" i="2"/>
  <c r="AC102" i="2"/>
  <c r="AB102" i="2"/>
  <c r="B86" i="5" l="1"/>
  <c r="Z104" i="2"/>
  <c r="AA103" i="2"/>
  <c r="AC103" i="2" s="1"/>
  <c r="AB103" i="2"/>
  <c r="AD103" i="2"/>
  <c r="B87" i="5" l="1"/>
  <c r="Z105" i="2"/>
  <c r="AA104" i="2"/>
  <c r="AD104" i="2"/>
  <c r="AC104" i="2"/>
  <c r="AB104" i="2"/>
  <c r="B88" i="5" l="1"/>
  <c r="AA105" i="2"/>
  <c r="Z106" i="2"/>
  <c r="AC105" i="2"/>
  <c r="AD105" i="2"/>
  <c r="AB105" i="2"/>
  <c r="B89" i="5" l="1"/>
  <c r="AA106" i="2"/>
  <c r="Z107" i="2"/>
  <c r="AD106" i="2"/>
  <c r="AB106" i="2"/>
  <c r="AC106" i="2"/>
  <c r="B90" i="5" l="1"/>
  <c r="Z108" i="2"/>
  <c r="AA107" i="2"/>
  <c r="AC107" i="2"/>
  <c r="AD107" i="2"/>
  <c r="AB107" i="2"/>
  <c r="B91" i="5" l="1"/>
  <c r="AA108" i="2"/>
  <c r="Z109" i="2"/>
  <c r="AD108" i="2"/>
  <c r="AB108" i="2"/>
  <c r="AC108" i="2"/>
  <c r="B92" i="5" l="1"/>
  <c r="Z110" i="2"/>
  <c r="AA109" i="2"/>
  <c r="AB109" i="2"/>
  <c r="AC109" i="2"/>
  <c r="AD109" i="2"/>
  <c r="B93" i="5" l="1"/>
  <c r="Z111" i="2"/>
  <c r="AA110" i="2"/>
  <c r="AC110" i="2"/>
  <c r="AB110" i="2"/>
  <c r="AD110" i="2"/>
  <c r="B94" i="5" l="1"/>
  <c r="AA111" i="2"/>
  <c r="Z112" i="2"/>
  <c r="AC111" i="2"/>
  <c r="AB111" i="2"/>
  <c r="AD111" i="2"/>
  <c r="B95" i="5" l="1"/>
  <c r="Z113" i="2"/>
  <c r="AA112" i="2"/>
  <c r="AB112" i="2"/>
  <c r="AD112" i="2"/>
  <c r="AC112" i="2"/>
  <c r="B96" i="5" l="1"/>
  <c r="AA113" i="2"/>
  <c r="Z114" i="2"/>
  <c r="AC113" i="2"/>
  <c r="AB113" i="2"/>
  <c r="AD113" i="2"/>
  <c r="B97" i="5" l="1"/>
  <c r="Z115" i="2"/>
  <c r="AA114" i="2"/>
  <c r="AB114" i="2"/>
  <c r="AD114" i="2"/>
  <c r="AC114" i="2"/>
  <c r="B98" i="5" l="1"/>
  <c r="Z116" i="2"/>
  <c r="AA115" i="2"/>
  <c r="AD115" i="2"/>
  <c r="AB115" i="2"/>
  <c r="AC115" i="2"/>
  <c r="B99" i="5" l="1"/>
  <c r="AA116" i="2"/>
  <c r="Z117" i="2"/>
  <c r="AD116" i="2"/>
  <c r="AB116" i="2"/>
  <c r="AC116" i="2"/>
  <c r="B100" i="5" l="1"/>
  <c r="Z118" i="2"/>
  <c r="AA117" i="2"/>
  <c r="AD117" i="2"/>
  <c r="AC117" i="2"/>
  <c r="AB117" i="2"/>
  <c r="B101" i="5" l="1"/>
  <c r="Z119" i="2"/>
  <c r="AA118" i="2"/>
  <c r="AB118" i="2"/>
  <c r="AC118" i="2"/>
  <c r="AD118" i="2"/>
  <c r="B102" i="5" l="1"/>
  <c r="Z120" i="2"/>
  <c r="AA119" i="2"/>
  <c r="AC119" i="2"/>
  <c r="AD119" i="2"/>
  <c r="AB119" i="2"/>
  <c r="B103" i="5" l="1"/>
  <c r="Z121" i="2"/>
  <c r="AA120" i="2"/>
  <c r="AB120" i="2"/>
  <c r="AD120" i="2"/>
  <c r="AC120" i="2"/>
  <c r="B104" i="5" l="1"/>
  <c r="AA121" i="2"/>
  <c r="Z122" i="2"/>
  <c r="AB121" i="2"/>
  <c r="AC121" i="2"/>
  <c r="AD121" i="2"/>
  <c r="B105" i="5" l="1"/>
  <c r="Z123" i="2"/>
  <c r="AA122" i="2"/>
  <c r="AD122" i="2"/>
  <c r="AB122" i="2"/>
  <c r="AC122" i="2"/>
  <c r="B106" i="5" l="1"/>
  <c r="AA123" i="2"/>
  <c r="Z124" i="2"/>
  <c r="AC123" i="2"/>
  <c r="AB123" i="2"/>
  <c r="AD123" i="2"/>
  <c r="B107" i="5" l="1"/>
  <c r="AA124" i="2"/>
  <c r="Z125" i="2"/>
  <c r="AD124" i="2"/>
  <c r="AB124" i="2"/>
  <c r="AC124" i="2"/>
  <c r="B108" i="5" l="1"/>
  <c r="Z126" i="2"/>
  <c r="AA125" i="2"/>
  <c r="AC125" i="2"/>
  <c r="AB125" i="2"/>
  <c r="AD125" i="2"/>
  <c r="B109" i="5" l="1"/>
  <c r="Z127" i="2"/>
  <c r="AA126" i="2"/>
  <c r="AC126" i="2"/>
  <c r="AD126" i="2"/>
  <c r="AB126" i="2"/>
  <c r="B110" i="5" l="1"/>
  <c r="AA127" i="2"/>
  <c r="Z128" i="2"/>
  <c r="AC127" i="2"/>
  <c r="AD127" i="2"/>
  <c r="AB127" i="2"/>
  <c r="B111" i="5" l="1"/>
  <c r="Z129" i="2"/>
  <c r="AA128" i="2"/>
  <c r="AC128" i="2" s="1"/>
  <c r="AB128" i="2"/>
  <c r="AD128" i="2"/>
  <c r="B112" i="5" l="1"/>
  <c r="AA129" i="2"/>
  <c r="Z130" i="2"/>
  <c r="AB129" i="2"/>
  <c r="AC129" i="2"/>
  <c r="AD129" i="2"/>
  <c r="B113" i="5" l="1"/>
  <c r="Z131" i="2"/>
  <c r="AA130" i="2"/>
  <c r="AC130" i="2"/>
  <c r="AD130" i="2"/>
  <c r="AB130" i="2"/>
  <c r="B114" i="5" l="1"/>
  <c r="Z132" i="2"/>
  <c r="AA131" i="2"/>
  <c r="AB131" i="2" s="1"/>
  <c r="AD131" i="2"/>
  <c r="AC131" i="2"/>
  <c r="B115" i="5" l="1"/>
  <c r="AA132" i="2"/>
  <c r="Z133" i="2"/>
  <c r="AB132" i="2"/>
  <c r="AC132" i="2"/>
  <c r="AD132" i="2"/>
  <c r="B116" i="5" l="1"/>
  <c r="Z134" i="2"/>
  <c r="AA133" i="2"/>
  <c r="AD133" i="2" s="1"/>
  <c r="AB133" i="2"/>
  <c r="B117" i="5" l="1"/>
  <c r="AC133" i="2"/>
  <c r="AA134" i="2"/>
  <c r="AB134" i="2" s="1"/>
  <c r="Z135" i="2"/>
  <c r="B118" i="5" l="1"/>
  <c r="AC134" i="2"/>
  <c r="AD134" i="2"/>
  <c r="Z136" i="2"/>
  <c r="AA135" i="2"/>
  <c r="AD135" i="2" s="1"/>
  <c r="B119" i="5" l="1"/>
  <c r="AC135" i="2"/>
  <c r="AB135" i="2"/>
  <c r="Z137" i="2"/>
  <c r="AA136" i="2"/>
  <c r="AD136" i="2" s="1"/>
  <c r="B120" i="5" l="1"/>
  <c r="AC136" i="2"/>
  <c r="AB136" i="2"/>
  <c r="AA137" i="2"/>
  <c r="AD137" i="2" s="1"/>
  <c r="Z138" i="2"/>
  <c r="B121" i="5" l="1"/>
  <c r="AB137" i="2"/>
  <c r="AC137" i="2"/>
  <c r="AA138" i="2"/>
  <c r="AD138" i="2" s="1"/>
  <c r="Z139" i="2"/>
  <c r="AB138" i="2" l="1"/>
  <c r="B122" i="5"/>
  <c r="AC138" i="2"/>
  <c r="Z140" i="2"/>
  <c r="AA139" i="2"/>
  <c r="AB139" i="2" s="1"/>
  <c r="B123" i="5" l="1"/>
  <c r="AD139" i="2"/>
  <c r="AC139" i="2"/>
  <c r="AA140" i="2"/>
  <c r="AD140" i="2" s="1"/>
  <c r="Z141" i="2"/>
  <c r="AB140" i="2"/>
  <c r="B124" i="5" l="1"/>
  <c r="AC140" i="2"/>
  <c r="Z142" i="2"/>
  <c r="AA141" i="2"/>
  <c r="AD141" i="2" s="1"/>
  <c r="AB141" i="2"/>
  <c r="AC141" i="2" l="1"/>
  <c r="B125" i="5"/>
  <c r="Z143" i="2"/>
  <c r="AA142" i="2"/>
  <c r="AC142" i="2" s="1"/>
  <c r="AD142" i="2"/>
  <c r="B126" i="5" l="1"/>
  <c r="AB142" i="2"/>
  <c r="Z144" i="2"/>
  <c r="AA143" i="2"/>
  <c r="AB143" i="2" s="1"/>
  <c r="B127" i="5" l="1"/>
  <c r="AC143" i="2"/>
  <c r="AD143" i="2"/>
  <c r="Z145" i="2"/>
  <c r="AA144" i="2"/>
  <c r="AD144" i="2" s="1"/>
  <c r="AB144" i="2"/>
  <c r="AC144" i="2" l="1"/>
  <c r="B128" i="5"/>
  <c r="AA145" i="2"/>
  <c r="AD145" i="2" s="1"/>
  <c r="Z146" i="2"/>
  <c r="AB145" i="2"/>
  <c r="AC145" i="2" l="1"/>
  <c r="B129" i="5"/>
  <c r="Z147" i="2"/>
  <c r="AA146" i="2"/>
  <c r="AD146" i="2" s="1"/>
  <c r="AB146" i="2" l="1"/>
  <c r="B130" i="5"/>
  <c r="AC146" i="2"/>
  <c r="AA147" i="2"/>
  <c r="AC147" i="2" s="1"/>
  <c r="Z148" i="2"/>
  <c r="AB147" i="2" l="1"/>
  <c r="B131" i="5"/>
  <c r="AD147" i="2"/>
  <c r="AA148" i="2"/>
  <c r="AC148" i="2" s="1"/>
  <c r="Z149" i="2"/>
  <c r="AB148" i="2" l="1"/>
  <c r="AD148" i="2"/>
  <c r="B132" i="5"/>
  <c r="Z150" i="2"/>
  <c r="AA149" i="2"/>
  <c r="AB149" i="2" s="1"/>
  <c r="AC149" i="2"/>
  <c r="AD149" i="2" l="1"/>
  <c r="B133" i="5"/>
  <c r="Z151" i="2"/>
  <c r="AA150" i="2"/>
  <c r="AB150" i="2" s="1"/>
  <c r="AC150" i="2" l="1"/>
  <c r="AD150" i="2"/>
  <c r="B134" i="5"/>
  <c r="Z152" i="2"/>
  <c r="AA151" i="2"/>
  <c r="AC151" i="2" s="1"/>
  <c r="B135" i="5" l="1"/>
  <c r="AB151" i="2"/>
  <c r="AD151" i="2"/>
  <c r="Z153" i="2"/>
  <c r="AA152" i="2"/>
  <c r="AB152" i="2" s="1"/>
  <c r="B136" i="5" l="1"/>
  <c r="AC152" i="2"/>
  <c r="AD152" i="2"/>
  <c r="AA153" i="2"/>
  <c r="AB153" i="2" s="1"/>
  <c r="Z154" i="2"/>
  <c r="B137" i="5" l="1"/>
  <c r="AC153" i="2"/>
  <c r="AD153" i="2"/>
  <c r="Z155" i="2"/>
  <c r="AA154" i="2"/>
  <c r="AB154" i="2" s="1"/>
  <c r="B138" i="5" l="1"/>
  <c r="AC154" i="2"/>
  <c r="AD154" i="2"/>
  <c r="Z156" i="2"/>
  <c r="AA155" i="2"/>
  <c r="AB155" i="2" s="1"/>
  <c r="B139" i="5" l="1"/>
  <c r="AC155" i="2"/>
  <c r="AD155" i="2"/>
  <c r="AA156" i="2"/>
  <c r="AD156" i="2" s="1"/>
  <c r="Z157" i="2"/>
  <c r="B140" i="5" l="1"/>
  <c r="AC156" i="2"/>
  <c r="AB156" i="2"/>
  <c r="Z158" i="2"/>
  <c r="AA157" i="2"/>
  <c r="AB157" i="2" s="1"/>
  <c r="B141" i="5" l="1"/>
  <c r="AC157" i="2"/>
  <c r="AD157" i="2"/>
  <c r="Z159" i="2"/>
  <c r="AA158" i="2"/>
  <c r="AD158" i="2" s="1"/>
  <c r="B142" i="5" l="1"/>
  <c r="AC158" i="2"/>
  <c r="AB158" i="2"/>
  <c r="AA159" i="2"/>
  <c r="AD159" i="2" s="1"/>
  <c r="Z160" i="2"/>
  <c r="B143" i="5" l="1"/>
  <c r="AC159" i="2"/>
  <c r="AB159" i="2"/>
  <c r="AA160" i="2"/>
  <c r="AD160" i="2" s="1"/>
  <c r="Z161" i="2"/>
  <c r="B144" i="5" l="1"/>
  <c r="AB160" i="2"/>
  <c r="AC160" i="2"/>
  <c r="Z162" i="2"/>
  <c r="AA161" i="2"/>
  <c r="AD161" i="2" s="1"/>
  <c r="B145" i="5" l="1"/>
  <c r="AC161" i="2"/>
  <c r="AB161" i="2"/>
  <c r="AA162" i="2"/>
  <c r="AC162" i="2" s="1"/>
  <c r="Z163" i="2"/>
  <c r="B146" i="5" l="1"/>
  <c r="AB162" i="2"/>
  <c r="AD162" i="2"/>
  <c r="Z164" i="2"/>
  <c r="AA163" i="2"/>
  <c r="AC163" i="2" s="1"/>
  <c r="AB163" i="2"/>
  <c r="B147" i="5" l="1"/>
  <c r="AD163" i="2"/>
  <c r="AA164" i="2"/>
  <c r="AB164" i="2" s="1"/>
  <c r="Z165" i="2"/>
  <c r="B148" i="5" l="1"/>
  <c r="AC164" i="2"/>
  <c r="AD164" i="2"/>
  <c r="Z166" i="2"/>
  <c r="AA165" i="2"/>
  <c r="AD165" i="2" s="1"/>
  <c r="B149" i="5" l="1"/>
  <c r="AC165" i="2"/>
  <c r="AB165" i="2"/>
  <c r="Z167" i="2"/>
  <c r="AA166" i="2"/>
  <c r="AC166" i="2" s="1"/>
  <c r="B150" i="5" l="1"/>
  <c r="AB166" i="2"/>
  <c r="AD166" i="2"/>
  <c r="Z168" i="2"/>
  <c r="AA167" i="2"/>
  <c r="AD167" i="2" s="1"/>
  <c r="AB167" i="2"/>
  <c r="B151" i="5" l="1"/>
  <c r="AC167" i="2"/>
  <c r="Z169" i="2"/>
  <c r="AA168" i="2"/>
  <c r="AD168" i="2" s="1"/>
  <c r="B152" i="5" l="1"/>
  <c r="AC168" i="2"/>
  <c r="AB168" i="2"/>
  <c r="AA169" i="2"/>
  <c r="AC169" i="2" s="1"/>
  <c r="Z170" i="2"/>
  <c r="AB169" i="2"/>
  <c r="AD169" i="2" l="1"/>
  <c r="B153" i="5"/>
  <c r="AA170" i="2"/>
  <c r="AD170" i="2" s="1"/>
  <c r="Z171" i="2"/>
  <c r="AC170" i="2"/>
  <c r="AB170" i="2"/>
  <c r="B154" i="5" l="1"/>
  <c r="Z172" i="2"/>
  <c r="AA171" i="2"/>
  <c r="AB171" i="2" s="1"/>
  <c r="B155" i="5" l="1"/>
  <c r="AD171" i="2"/>
  <c r="AC171" i="2"/>
  <c r="AA172" i="2"/>
  <c r="AC172" i="2" s="1"/>
  <c r="Z173" i="2"/>
  <c r="B156" i="5" l="1"/>
  <c r="AB172" i="2"/>
  <c r="AD172" i="2"/>
  <c r="AA173" i="2"/>
  <c r="AC173" i="2" s="1"/>
  <c r="Z174" i="2"/>
  <c r="B157" i="5" l="1"/>
  <c r="AD173" i="2"/>
  <c r="AB173" i="2"/>
  <c r="Z175" i="2"/>
  <c r="AA174" i="2"/>
  <c r="AC174" i="2" s="1"/>
  <c r="B158" i="5" l="1"/>
  <c r="AB174" i="2"/>
  <c r="AD174" i="2"/>
  <c r="AA175" i="2"/>
  <c r="AC175" i="2" s="1"/>
  <c r="Z176" i="2"/>
  <c r="B159" i="5" l="1"/>
  <c r="AB175" i="2"/>
  <c r="AD175" i="2"/>
  <c r="Z177" i="2"/>
  <c r="AA176" i="2"/>
  <c r="AC176" i="2" s="1"/>
  <c r="B160" i="5" l="1"/>
  <c r="AD176" i="2"/>
  <c r="AB176" i="2"/>
  <c r="AA177" i="2"/>
  <c r="AD177" i="2" s="1"/>
  <c r="Z178" i="2"/>
  <c r="B161" i="5" l="1"/>
  <c r="AC177" i="2"/>
  <c r="AB177" i="2"/>
  <c r="AA178" i="2"/>
  <c r="AD178" i="2" s="1"/>
  <c r="Z179" i="2"/>
  <c r="B162" i="5" l="1"/>
  <c r="AB178" i="2"/>
  <c r="AC178" i="2"/>
  <c r="Z180" i="2"/>
  <c r="AA179" i="2"/>
  <c r="AB179" i="2" s="1"/>
  <c r="B163" i="5" l="1"/>
  <c r="AC179" i="2"/>
  <c r="AD179" i="2"/>
  <c r="Z181" i="2"/>
  <c r="AA180" i="2"/>
  <c r="AD180" i="2" s="1"/>
  <c r="AC180" i="2"/>
  <c r="AB180" i="2"/>
  <c r="B164" i="5" l="1"/>
  <c r="Z182" i="2"/>
  <c r="AA181" i="2"/>
  <c r="AC181" i="2" s="1"/>
  <c r="AB181" i="2"/>
  <c r="AD181" i="2" l="1"/>
  <c r="B165" i="5"/>
  <c r="AA182" i="2"/>
  <c r="AD182" i="2" s="1"/>
  <c r="Z183" i="2"/>
  <c r="AB182" i="2" l="1"/>
  <c r="AC182" i="2"/>
  <c r="B166" i="5"/>
  <c r="AA183" i="2"/>
  <c r="AC183" i="2" s="1"/>
  <c r="Z184" i="2"/>
  <c r="AD183" i="2" l="1"/>
  <c r="AB183" i="2"/>
  <c r="B167" i="5"/>
  <c r="Z185" i="2"/>
  <c r="AA184" i="2"/>
  <c r="AD184" i="2" s="1"/>
  <c r="AC184" i="2"/>
  <c r="B168" i="5" l="1"/>
  <c r="AB184" i="2"/>
  <c r="AA185" i="2"/>
  <c r="AB185" i="2" s="1"/>
  <c r="Z186" i="2"/>
  <c r="B169" i="5" l="1"/>
  <c r="AD185" i="2"/>
  <c r="AC185" i="2"/>
  <c r="AA186" i="2"/>
  <c r="AD186" i="2" s="1"/>
  <c r="Z187" i="2"/>
  <c r="B170" i="5" l="1"/>
  <c r="AB186" i="2"/>
  <c r="AC186" i="2"/>
  <c r="Z188" i="2"/>
  <c r="AA187" i="2"/>
  <c r="AD187" i="2" s="1"/>
  <c r="B171" i="5" l="1"/>
  <c r="AB187" i="2"/>
  <c r="AC187" i="2"/>
  <c r="AA188" i="2"/>
  <c r="AD188" i="2" s="1"/>
  <c r="Z189" i="2"/>
  <c r="B172" i="5" l="1"/>
  <c r="AC188" i="2"/>
  <c r="AB188" i="2"/>
  <c r="Z190" i="2"/>
  <c r="AA189" i="2"/>
  <c r="AD189" i="2" s="1"/>
  <c r="AB189" i="2" l="1"/>
  <c r="B173" i="5"/>
  <c r="AC189" i="2"/>
  <c r="Z191" i="2"/>
  <c r="AA190" i="2"/>
  <c r="AC190" i="2" s="1"/>
  <c r="B174" i="5" l="1"/>
  <c r="AD190" i="2"/>
  <c r="AB190" i="2"/>
  <c r="AA191" i="2"/>
  <c r="AC191" i="2" s="1"/>
  <c r="Z192" i="2"/>
  <c r="B175" i="5" l="1"/>
  <c r="AD191" i="2"/>
  <c r="AB191" i="2"/>
  <c r="Z193" i="2"/>
  <c r="AA192" i="2"/>
  <c r="AC192" i="2" s="1"/>
  <c r="B176" i="5" l="1"/>
  <c r="AD192" i="2"/>
  <c r="AB192" i="2"/>
  <c r="Z194" i="2"/>
  <c r="AA193" i="2"/>
  <c r="AD193" i="2" s="1"/>
  <c r="B177" i="5" l="1"/>
  <c r="AB193" i="2"/>
  <c r="AC193" i="2"/>
  <c r="AA194" i="2"/>
  <c r="AD194" i="2" s="1"/>
  <c r="Z195" i="2"/>
  <c r="B178" i="5" l="1"/>
  <c r="AC194" i="2"/>
  <c r="AB194" i="2"/>
  <c r="AA195" i="2"/>
  <c r="AD195" i="2" s="1"/>
  <c r="Z196" i="2"/>
  <c r="B179" i="5" l="1"/>
  <c r="AB195" i="2"/>
  <c r="AC195" i="2"/>
  <c r="Z197" i="2"/>
  <c r="AA196" i="2"/>
  <c r="AB196" i="2" s="1"/>
  <c r="B180" i="5" l="1"/>
  <c r="AD196" i="2"/>
  <c r="AC196" i="2"/>
  <c r="Z198" i="2"/>
  <c r="AA197" i="2"/>
  <c r="AC197" i="2" s="1"/>
  <c r="AD197" i="2"/>
  <c r="AB197" i="2" l="1"/>
  <c r="B181" i="5"/>
  <c r="Z199" i="2"/>
  <c r="AA198" i="2"/>
  <c r="AC198" i="2" s="1"/>
  <c r="AB198" i="2"/>
  <c r="AD198" i="2" l="1"/>
  <c r="B182" i="5"/>
  <c r="AA199" i="2"/>
  <c r="AD199" i="2" s="1"/>
  <c r="Z200" i="2"/>
  <c r="AB199" i="2"/>
  <c r="AC199" i="2" l="1"/>
  <c r="B183" i="5"/>
  <c r="Z201" i="2"/>
  <c r="AA200" i="2"/>
  <c r="AD200" i="2" s="1"/>
  <c r="AB200" i="2"/>
  <c r="AC200" i="2" l="1"/>
  <c r="B184" i="5"/>
  <c r="AA201" i="2"/>
  <c r="AD201" i="2" s="1"/>
  <c r="Z202" i="2"/>
  <c r="AB201" i="2" l="1"/>
  <c r="AC201" i="2"/>
  <c r="B185" i="5"/>
  <c r="Z203" i="2"/>
  <c r="AA202" i="2"/>
  <c r="AC202" i="2" s="1"/>
  <c r="B186" i="5" l="1"/>
  <c r="AB202" i="2"/>
  <c r="AD202" i="2"/>
  <c r="Z204" i="2"/>
  <c r="AA203" i="2"/>
  <c r="AD203" i="2" s="1"/>
  <c r="AB203" i="2"/>
  <c r="B187" i="5" l="1"/>
  <c r="AC203" i="2"/>
  <c r="AA204" i="2"/>
  <c r="AD204" i="2" s="1"/>
  <c r="Z205" i="2"/>
  <c r="AB204" i="2" l="1"/>
  <c r="B188" i="5"/>
  <c r="AC204" i="2"/>
  <c r="AA205" i="2"/>
  <c r="AD205" i="2" s="1"/>
  <c r="Z206" i="2"/>
  <c r="AB205" i="2" l="1"/>
  <c r="AC205" i="2"/>
  <c r="B189" i="5"/>
  <c r="Z207" i="2"/>
  <c r="AA206" i="2"/>
  <c r="AC206" i="2" s="1"/>
  <c r="B190" i="5" l="1"/>
  <c r="AD206" i="2"/>
  <c r="AB206" i="2"/>
  <c r="AA207" i="2"/>
  <c r="AC207" i="2" s="1"/>
  <c r="Z208" i="2"/>
  <c r="B191" i="5" l="1"/>
  <c r="AB207" i="2"/>
  <c r="AD207" i="2"/>
  <c r="Z209" i="2"/>
  <c r="AA208" i="2"/>
  <c r="AD208" i="2" s="1"/>
  <c r="AB208" i="2" l="1"/>
  <c r="B192" i="5"/>
  <c r="AC208" i="2"/>
  <c r="AA209" i="2"/>
  <c r="AD209" i="2" s="1"/>
  <c r="Z210" i="2"/>
  <c r="B193" i="5" l="1"/>
  <c r="AC209" i="2"/>
  <c r="AB209" i="2"/>
  <c r="AA210" i="2"/>
  <c r="AB210" i="2" s="1"/>
  <c r="Z211" i="2"/>
  <c r="B194" i="5" l="1"/>
  <c r="AD210" i="2"/>
  <c r="AC210" i="2"/>
  <c r="Z212" i="2"/>
  <c r="AA211" i="2"/>
  <c r="AD211" i="2" s="1"/>
  <c r="AC211" i="2"/>
  <c r="AB211" i="2"/>
  <c r="B195" i="5" l="1"/>
  <c r="AA212" i="2"/>
  <c r="Z213" i="2"/>
  <c r="AB212" i="2"/>
  <c r="AD212" i="2"/>
  <c r="AC212" i="2"/>
  <c r="B196" i="5" l="1"/>
  <c r="Z214" i="2"/>
  <c r="AA213" i="2"/>
  <c r="AC213" i="2" s="1"/>
  <c r="AB213" i="2"/>
  <c r="B197" i="5" l="1"/>
  <c r="AD213" i="2"/>
  <c r="Z215" i="2"/>
  <c r="AA214" i="2"/>
  <c r="AD214" i="2" s="1"/>
  <c r="AB214" i="2" l="1"/>
  <c r="B198" i="5"/>
  <c r="AC214" i="2"/>
  <c r="Z216" i="2"/>
  <c r="AA215" i="2"/>
  <c r="AD215" i="2" s="1"/>
  <c r="B199" i="5" l="1"/>
  <c r="AB215" i="2"/>
  <c r="AC215" i="2"/>
  <c r="Z217" i="2"/>
  <c r="AA216" i="2"/>
  <c r="AD216" i="2" s="1"/>
  <c r="AB216" i="2"/>
  <c r="B200" i="5" l="1"/>
  <c r="AC216" i="2"/>
  <c r="AA217" i="2"/>
  <c r="AB217" i="2" s="1"/>
  <c r="Z218" i="2"/>
  <c r="B201" i="5" l="1"/>
  <c r="AC217" i="2"/>
  <c r="AD217" i="2"/>
  <c r="Z219" i="2"/>
  <c r="AA218" i="2"/>
  <c r="AD218" i="2" s="1"/>
  <c r="AB218" i="2" l="1"/>
  <c r="AC218" i="2"/>
  <c r="B202" i="5"/>
  <c r="Z220" i="2"/>
  <c r="AA219" i="2"/>
  <c r="AB219" i="2" s="1"/>
  <c r="AC219" i="2" l="1"/>
  <c r="B203" i="5"/>
  <c r="AD219" i="2"/>
  <c r="AA220" i="2"/>
  <c r="AC220" i="2" s="1"/>
  <c r="Z221" i="2"/>
  <c r="B204" i="5" l="1"/>
  <c r="AB220" i="2"/>
  <c r="AD220" i="2"/>
  <c r="Z222" i="2"/>
  <c r="AA221" i="2"/>
  <c r="AD221" i="2" s="1"/>
  <c r="B205" i="5" l="1"/>
  <c r="AC221" i="2"/>
  <c r="AB221" i="2"/>
  <c r="Z223" i="2"/>
  <c r="AA222" i="2"/>
  <c r="AD222" i="2" s="1"/>
  <c r="B206" i="5" l="1"/>
  <c r="AC222" i="2"/>
  <c r="AB222" i="2"/>
  <c r="AA223" i="2"/>
  <c r="AD223" i="2" s="1"/>
  <c r="Z224" i="2"/>
  <c r="B207" i="5" l="1"/>
  <c r="AC223" i="2"/>
  <c r="AB223" i="2"/>
  <c r="Z225" i="2"/>
  <c r="AA224" i="2"/>
  <c r="AC224" i="2" s="1"/>
  <c r="B208" i="5" l="1"/>
  <c r="AD224" i="2"/>
  <c r="AB224" i="2"/>
  <c r="Z226" i="2"/>
  <c r="AA225" i="2"/>
  <c r="AD225" i="2" s="1"/>
  <c r="B209" i="5" l="1"/>
  <c r="AB225" i="2"/>
  <c r="AC225" i="2"/>
  <c r="AA226" i="2"/>
  <c r="AC226" i="2" s="1"/>
  <c r="AB226" i="2" l="1"/>
  <c r="AD226" i="2"/>
  <c r="F4" i="5" l="1"/>
  <c r="F5" i="5" l="1"/>
  <c r="F6" i="5" s="1"/>
  <c r="C19" i="5" l="1"/>
  <c r="C35" i="5"/>
  <c r="C51" i="5"/>
  <c r="C67" i="5"/>
  <c r="C83" i="5"/>
  <c r="C99" i="5"/>
  <c r="C115" i="5"/>
  <c r="C131" i="5"/>
  <c r="C147" i="5"/>
  <c r="C163" i="5"/>
  <c r="C179" i="5"/>
  <c r="C195" i="5"/>
  <c r="C84" i="5"/>
  <c r="C132" i="5"/>
  <c r="C148" i="5"/>
  <c r="C180" i="5"/>
  <c r="C196" i="5"/>
  <c r="C200" i="5"/>
  <c r="C201" i="5"/>
  <c r="C122" i="5"/>
  <c r="C170" i="5"/>
  <c r="C155" i="5"/>
  <c r="C124" i="5"/>
  <c r="C77" i="5"/>
  <c r="C205" i="5"/>
  <c r="C142" i="5"/>
  <c r="C15" i="5"/>
  <c r="C128" i="5"/>
  <c r="C97" i="5"/>
  <c r="C20" i="5"/>
  <c r="C36" i="5"/>
  <c r="C52" i="5"/>
  <c r="C68" i="5"/>
  <c r="C100" i="5"/>
  <c r="C116" i="5"/>
  <c r="C164" i="5"/>
  <c r="C137" i="5"/>
  <c r="C106" i="5"/>
  <c r="C154" i="5"/>
  <c r="C139" i="5"/>
  <c r="C76" i="5"/>
  <c r="C109" i="5"/>
  <c r="C62" i="5"/>
  <c r="C31" i="5"/>
  <c r="C191" i="5"/>
  <c r="C160" i="5"/>
  <c r="C129" i="5"/>
  <c r="C34" i="5"/>
  <c r="C21" i="5"/>
  <c r="C37" i="5"/>
  <c r="C53" i="5"/>
  <c r="C69" i="5"/>
  <c r="C85" i="5"/>
  <c r="C101" i="5"/>
  <c r="C117" i="5"/>
  <c r="C133" i="5"/>
  <c r="C149" i="5"/>
  <c r="C165" i="5"/>
  <c r="C181" i="5"/>
  <c r="C197" i="5"/>
  <c r="C119" i="5"/>
  <c r="C167" i="5"/>
  <c r="C153" i="5"/>
  <c r="C74" i="5"/>
  <c r="C186" i="5"/>
  <c r="C44" i="5"/>
  <c r="C204" i="5"/>
  <c r="C189" i="5"/>
  <c r="C14" i="5"/>
  <c r="C79" i="5"/>
  <c r="C207" i="5"/>
  <c r="C176" i="5"/>
  <c r="C81" i="5"/>
  <c r="C18" i="5"/>
  <c r="C22" i="5"/>
  <c r="C38" i="5"/>
  <c r="C54" i="5"/>
  <c r="C70" i="5"/>
  <c r="C86" i="5"/>
  <c r="C102" i="5"/>
  <c r="C118" i="5"/>
  <c r="C134" i="5"/>
  <c r="C150" i="5"/>
  <c r="C166" i="5"/>
  <c r="C182" i="5"/>
  <c r="C198" i="5"/>
  <c r="C151" i="5"/>
  <c r="C199" i="5"/>
  <c r="C169" i="5"/>
  <c r="C90" i="5"/>
  <c r="C123" i="5"/>
  <c r="C140" i="5"/>
  <c r="C141" i="5"/>
  <c r="C46" i="5"/>
  <c r="C175" i="5"/>
  <c r="C16" i="5"/>
  <c r="C208" i="5"/>
  <c r="C161" i="5"/>
  <c r="C50" i="5"/>
  <c r="C23" i="5"/>
  <c r="C39" i="5"/>
  <c r="C55" i="5"/>
  <c r="C71" i="5"/>
  <c r="C87" i="5"/>
  <c r="C103" i="5"/>
  <c r="C135" i="5"/>
  <c r="C183" i="5"/>
  <c r="C42" i="5"/>
  <c r="C203" i="5"/>
  <c r="C156" i="5"/>
  <c r="C157" i="5"/>
  <c r="C30" i="5"/>
  <c r="C95" i="5"/>
  <c r="C64" i="5"/>
  <c r="C17" i="5"/>
  <c r="C177" i="5"/>
  <c r="C178" i="5"/>
  <c r="C24" i="5"/>
  <c r="C40" i="5"/>
  <c r="C56" i="5"/>
  <c r="C72" i="5"/>
  <c r="C88" i="5"/>
  <c r="C104" i="5"/>
  <c r="C120" i="5"/>
  <c r="C136" i="5"/>
  <c r="C152" i="5"/>
  <c r="C168" i="5"/>
  <c r="C184" i="5"/>
  <c r="C26" i="5"/>
  <c r="C60" i="5"/>
  <c r="C61" i="5"/>
  <c r="C126" i="5"/>
  <c r="C206" i="5"/>
  <c r="C143" i="5"/>
  <c r="C32" i="5"/>
  <c r="C193" i="5"/>
  <c r="C114" i="5"/>
  <c r="C9" i="5"/>
  <c r="C25" i="5"/>
  <c r="C41" i="5"/>
  <c r="C57" i="5"/>
  <c r="C73" i="5"/>
  <c r="C89" i="5"/>
  <c r="C105" i="5"/>
  <c r="C121" i="5"/>
  <c r="C185" i="5"/>
  <c r="C202" i="5"/>
  <c r="C171" i="5"/>
  <c r="C108" i="5"/>
  <c r="C173" i="5"/>
  <c r="C78" i="5"/>
  <c r="C63" i="5"/>
  <c r="C112" i="5"/>
  <c r="C49" i="5"/>
  <c r="C82" i="5"/>
  <c r="C10" i="5"/>
  <c r="C58" i="5"/>
  <c r="C138" i="5"/>
  <c r="C92" i="5"/>
  <c r="C93" i="5"/>
  <c r="C94" i="5"/>
  <c r="C174" i="5"/>
  <c r="C127" i="5"/>
  <c r="C80" i="5"/>
  <c r="C192" i="5"/>
  <c r="C145" i="5"/>
  <c r="C11" i="5"/>
  <c r="C27" i="5"/>
  <c r="C43" i="5"/>
  <c r="C59" i="5"/>
  <c r="C75" i="5"/>
  <c r="C91" i="5"/>
  <c r="C107" i="5"/>
  <c r="C187" i="5"/>
  <c r="C188" i="5"/>
  <c r="C45" i="5"/>
  <c r="C110" i="5"/>
  <c r="C190" i="5"/>
  <c r="C111" i="5"/>
  <c r="C48" i="5"/>
  <c r="C65" i="5"/>
  <c r="C209" i="5"/>
  <c r="C162" i="5"/>
  <c r="C12" i="5"/>
  <c r="C28" i="5"/>
  <c r="C172" i="5"/>
  <c r="C13" i="5"/>
  <c r="C29" i="5"/>
  <c r="C125" i="5"/>
  <c r="C158" i="5"/>
  <c r="C47" i="5"/>
  <c r="C96" i="5"/>
  <c r="C146" i="5"/>
  <c r="C194" i="5"/>
  <c r="C159" i="5"/>
  <c r="C113" i="5"/>
  <c r="C66" i="5"/>
  <c r="C144" i="5"/>
  <c r="C98" i="5"/>
  <c r="C33" i="5"/>
  <c r="C130" i="5"/>
  <c r="D52" i="5" l="1"/>
  <c r="F52" i="5"/>
  <c r="E52" i="5"/>
  <c r="E89" i="5"/>
  <c r="D89" i="5"/>
  <c r="F89" i="5"/>
  <c r="E36" i="5"/>
  <c r="D36" i="5"/>
  <c r="F36" i="5"/>
  <c r="E46" i="5"/>
  <c r="F46" i="5"/>
  <c r="D46" i="5"/>
  <c r="F20" i="5"/>
  <c r="E20" i="5"/>
  <c r="D20" i="5"/>
  <c r="F84" i="5"/>
  <c r="D84" i="5"/>
  <c r="E84" i="5"/>
  <c r="D34" i="5"/>
  <c r="F34" i="5"/>
  <c r="E34" i="5"/>
  <c r="F70" i="5"/>
  <c r="D70" i="5"/>
  <c r="E70" i="5"/>
  <c r="D41" i="5"/>
  <c r="E41" i="5"/>
  <c r="F41" i="5"/>
  <c r="F38" i="5"/>
  <c r="E38" i="5"/>
  <c r="D38" i="5"/>
  <c r="E31" i="5"/>
  <c r="D31" i="5"/>
  <c r="F31" i="5"/>
  <c r="E102" i="5"/>
  <c r="D102" i="5"/>
  <c r="F102" i="5"/>
  <c r="F54" i="5"/>
  <c r="E54" i="5"/>
  <c r="D54" i="5"/>
  <c r="D82" i="5"/>
  <c r="E82" i="5"/>
  <c r="F82" i="5"/>
  <c r="D22" i="5"/>
  <c r="E22" i="5"/>
  <c r="F22" i="5"/>
  <c r="F62" i="5"/>
  <c r="D62" i="5"/>
  <c r="E62" i="5"/>
  <c r="D15" i="5"/>
  <c r="E15" i="5"/>
  <c r="F15" i="5"/>
  <c r="D105" i="5"/>
  <c r="F105" i="5"/>
  <c r="E105" i="5"/>
  <c r="E97" i="5"/>
  <c r="F97" i="5"/>
  <c r="D97" i="5"/>
  <c r="F9" i="5"/>
  <c r="E9" i="5"/>
  <c r="D9" i="5"/>
  <c r="F90" i="5"/>
  <c r="D90" i="5"/>
  <c r="E90" i="5"/>
  <c r="E18" i="5"/>
  <c r="F18" i="5"/>
  <c r="D18" i="5"/>
  <c r="F92" i="5"/>
  <c r="D92" i="5"/>
  <c r="E92" i="5"/>
  <c r="E49" i="5"/>
  <c r="F49" i="5"/>
  <c r="D49" i="5"/>
  <c r="D103" i="5"/>
  <c r="F103" i="5"/>
  <c r="E103" i="5"/>
  <c r="E81" i="5"/>
  <c r="D81" i="5"/>
  <c r="F81" i="5"/>
  <c r="D76" i="5"/>
  <c r="F76" i="5"/>
  <c r="E76" i="5"/>
  <c r="E16" i="5"/>
  <c r="F16" i="5"/>
  <c r="D16" i="5"/>
  <c r="F75" i="5"/>
  <c r="E75" i="5"/>
  <c r="D75" i="5"/>
  <c r="E63" i="5"/>
  <c r="F63" i="5"/>
  <c r="D63" i="5"/>
  <c r="E87" i="5"/>
  <c r="D87" i="5"/>
  <c r="F87" i="5"/>
  <c r="E77" i="5"/>
  <c r="D77" i="5"/>
  <c r="F77" i="5"/>
  <c r="F30" i="5"/>
  <c r="D30" i="5"/>
  <c r="E30" i="5"/>
  <c r="E57" i="5"/>
  <c r="F57" i="5"/>
  <c r="D57" i="5"/>
  <c r="F10" i="5"/>
  <c r="E10" i="5"/>
  <c r="D10" i="5"/>
  <c r="E25" i="5"/>
  <c r="D25" i="5"/>
  <c r="F25" i="5"/>
  <c r="D43" i="5"/>
  <c r="E43" i="5"/>
  <c r="F43" i="5"/>
  <c r="F11" i="5"/>
  <c r="D11" i="5"/>
  <c r="E11" i="5"/>
  <c r="D32" i="5"/>
  <c r="E32" i="5"/>
  <c r="F32" i="5"/>
  <c r="D40" i="5"/>
  <c r="F40" i="5"/>
  <c r="E40" i="5"/>
  <c r="F71" i="5"/>
  <c r="E71" i="5"/>
  <c r="D71" i="5"/>
  <c r="F73" i="5"/>
  <c r="D73" i="5"/>
  <c r="E73" i="5"/>
  <c r="E33" i="5"/>
  <c r="F33" i="5"/>
  <c r="D33" i="5"/>
  <c r="F24" i="5"/>
  <c r="D24" i="5"/>
  <c r="E24" i="5"/>
  <c r="E55" i="5"/>
  <c r="F55" i="5"/>
  <c r="D55" i="5"/>
  <c r="E79" i="5"/>
  <c r="F79" i="5"/>
  <c r="D79" i="5"/>
  <c r="E101" i="5"/>
  <c r="D101" i="5"/>
  <c r="F101" i="5"/>
  <c r="D106" i="5"/>
  <c r="F106" i="5"/>
  <c r="E106" i="5"/>
  <c r="D99" i="5"/>
  <c r="E99" i="5"/>
  <c r="F99" i="5"/>
  <c r="F45" i="5"/>
  <c r="E45" i="5"/>
  <c r="D45" i="5"/>
  <c r="E86" i="5"/>
  <c r="D86" i="5"/>
  <c r="F86" i="5"/>
  <c r="E13" i="5"/>
  <c r="F13" i="5"/>
  <c r="D13" i="5"/>
  <c r="F59" i="5"/>
  <c r="E59" i="5"/>
  <c r="D59" i="5"/>
  <c r="E72" i="5"/>
  <c r="F72" i="5"/>
  <c r="D72" i="5"/>
  <c r="D98" i="5"/>
  <c r="E98" i="5"/>
  <c r="F98" i="5"/>
  <c r="F39" i="5"/>
  <c r="E39" i="5"/>
  <c r="D39" i="5"/>
  <c r="E14" i="5"/>
  <c r="D14" i="5"/>
  <c r="F14" i="5"/>
  <c r="D85" i="5"/>
  <c r="E85" i="5"/>
  <c r="F85" i="5"/>
  <c r="E83" i="5"/>
  <c r="D83" i="5"/>
  <c r="F83" i="5"/>
  <c r="E47" i="5"/>
  <c r="D47" i="5"/>
  <c r="F47" i="5"/>
  <c r="D88" i="5"/>
  <c r="F88" i="5"/>
  <c r="E88" i="5"/>
  <c r="E12" i="5"/>
  <c r="D12" i="5"/>
  <c r="F12" i="5"/>
  <c r="E78" i="5"/>
  <c r="F78" i="5"/>
  <c r="D78" i="5"/>
  <c r="D66" i="5"/>
  <c r="E66" i="5"/>
  <c r="F66" i="5"/>
  <c r="F48" i="5"/>
  <c r="D48" i="5"/>
  <c r="E48" i="5"/>
  <c r="D80" i="5"/>
  <c r="F80" i="5"/>
  <c r="E80" i="5"/>
  <c r="E23" i="5"/>
  <c r="D23" i="5"/>
  <c r="F23" i="5"/>
  <c r="D69" i="5"/>
  <c r="E69" i="5"/>
  <c r="F69" i="5"/>
  <c r="F67" i="5"/>
  <c r="E67" i="5"/>
  <c r="D67" i="5"/>
  <c r="F74" i="5"/>
  <c r="D74" i="5"/>
  <c r="E74" i="5"/>
  <c r="D42" i="5"/>
  <c r="F42" i="5"/>
  <c r="E42" i="5"/>
  <c r="F56" i="5"/>
  <c r="D56" i="5"/>
  <c r="E56" i="5"/>
  <c r="D108" i="5"/>
  <c r="E108" i="5"/>
  <c r="F108" i="5"/>
  <c r="E61" i="5"/>
  <c r="D61" i="5"/>
  <c r="F61" i="5"/>
  <c r="D17" i="5"/>
  <c r="E17" i="5"/>
  <c r="F17" i="5"/>
  <c r="F50" i="5"/>
  <c r="E50" i="5"/>
  <c r="D50" i="5"/>
  <c r="E53" i="5"/>
  <c r="D53" i="5"/>
  <c r="F53" i="5"/>
  <c r="D51" i="5"/>
  <c r="F51" i="5"/>
  <c r="E51" i="5"/>
  <c r="D93" i="5"/>
  <c r="E93" i="5"/>
  <c r="F93" i="5"/>
  <c r="E58" i="5"/>
  <c r="D58" i="5"/>
  <c r="F58" i="5"/>
  <c r="E29" i="5"/>
  <c r="D29" i="5"/>
  <c r="F29" i="5"/>
  <c r="F104" i="5"/>
  <c r="D104" i="5"/>
  <c r="E104" i="5"/>
  <c r="E28" i="5"/>
  <c r="F28" i="5"/>
  <c r="D28" i="5"/>
  <c r="F27" i="5"/>
  <c r="E27" i="5"/>
  <c r="D27" i="5"/>
  <c r="D65" i="5"/>
  <c r="E65" i="5"/>
  <c r="F65" i="5"/>
  <c r="E60" i="5"/>
  <c r="F60" i="5"/>
  <c r="D60" i="5"/>
  <c r="E64" i="5"/>
  <c r="D64" i="5"/>
  <c r="F64" i="5"/>
  <c r="E44" i="5"/>
  <c r="D44" i="5"/>
  <c r="F44" i="5"/>
  <c r="E37" i="5"/>
  <c r="F37" i="5"/>
  <c r="D37" i="5"/>
  <c r="D100" i="5"/>
  <c r="F100" i="5"/>
  <c r="E100" i="5"/>
  <c r="E35" i="5"/>
  <c r="D35" i="5"/>
  <c r="F35" i="5"/>
  <c r="D96" i="5"/>
  <c r="F96" i="5"/>
  <c r="E96" i="5"/>
  <c r="D107" i="5"/>
  <c r="E107" i="5"/>
  <c r="F107" i="5"/>
  <c r="E91" i="5"/>
  <c r="D91" i="5"/>
  <c r="F91" i="5"/>
  <c r="F94" i="5"/>
  <c r="E94" i="5"/>
  <c r="D94" i="5"/>
  <c r="D26" i="5"/>
  <c r="F26" i="5"/>
  <c r="E26" i="5"/>
  <c r="E95" i="5"/>
  <c r="F95" i="5"/>
  <c r="D95" i="5"/>
  <c r="D21" i="5"/>
  <c r="E21" i="5"/>
  <c r="F21" i="5"/>
  <c r="D68" i="5"/>
  <c r="F68" i="5"/>
  <c r="E68" i="5"/>
  <c r="E19" i="5"/>
  <c r="D19" i="5"/>
  <c r="F19" i="5"/>
  <c r="E180" i="5"/>
  <c r="F180" i="5"/>
  <c r="D180" i="5"/>
  <c r="D148" i="5"/>
  <c r="F148" i="5"/>
  <c r="E148" i="5"/>
  <c r="F160" i="5"/>
  <c r="E160" i="5"/>
  <c r="D160" i="5"/>
  <c r="F132" i="5"/>
  <c r="E132" i="5"/>
  <c r="D132" i="5"/>
  <c r="F129" i="5"/>
  <c r="E129" i="5"/>
  <c r="D129" i="5"/>
  <c r="E203" i="5"/>
  <c r="D203" i="5"/>
  <c r="F203" i="5"/>
  <c r="E191" i="5"/>
  <c r="D191" i="5"/>
  <c r="F191" i="5"/>
  <c r="D140" i="5"/>
  <c r="F140" i="5"/>
  <c r="E140" i="5"/>
  <c r="D197" i="5"/>
  <c r="E197" i="5"/>
  <c r="F197" i="5"/>
  <c r="D128" i="5"/>
  <c r="E128" i="5"/>
  <c r="F128" i="5"/>
  <c r="D195" i="5"/>
  <c r="E195" i="5"/>
  <c r="F195" i="5"/>
  <c r="D153" i="5"/>
  <c r="E153" i="5"/>
  <c r="F153" i="5"/>
  <c r="E125" i="5"/>
  <c r="D125" i="5"/>
  <c r="F125" i="5"/>
  <c r="D123" i="5"/>
  <c r="E123" i="5"/>
  <c r="F123" i="5"/>
  <c r="F181" i="5"/>
  <c r="E181" i="5"/>
  <c r="D181" i="5"/>
  <c r="D179" i="5"/>
  <c r="F179" i="5"/>
  <c r="E179" i="5"/>
  <c r="D152" i="5"/>
  <c r="E152" i="5"/>
  <c r="F152" i="5"/>
  <c r="D136" i="5"/>
  <c r="E136" i="5"/>
  <c r="F136" i="5"/>
  <c r="F135" i="5"/>
  <c r="D135" i="5"/>
  <c r="E135" i="5"/>
  <c r="F165" i="5"/>
  <c r="D165" i="5"/>
  <c r="E165" i="5"/>
  <c r="F109" i="5"/>
  <c r="D109" i="5"/>
  <c r="E109" i="5"/>
  <c r="E142" i="5"/>
  <c r="F142" i="5"/>
  <c r="D142" i="5"/>
  <c r="D163" i="5"/>
  <c r="E163" i="5"/>
  <c r="F163" i="5"/>
  <c r="F114" i="5"/>
  <c r="D114" i="5"/>
  <c r="E114" i="5"/>
  <c r="D169" i="5"/>
  <c r="F169" i="5"/>
  <c r="E169" i="5"/>
  <c r="D149" i="5"/>
  <c r="F149" i="5"/>
  <c r="E149" i="5"/>
  <c r="E205" i="5"/>
  <c r="F205" i="5"/>
  <c r="D205" i="5"/>
  <c r="E147" i="5"/>
  <c r="D147" i="5"/>
  <c r="F147" i="5"/>
  <c r="F184" i="5"/>
  <c r="E184" i="5"/>
  <c r="D184" i="5"/>
  <c r="E188" i="5"/>
  <c r="D188" i="5"/>
  <c r="F188" i="5"/>
  <c r="E167" i="5"/>
  <c r="D167" i="5"/>
  <c r="F167" i="5"/>
  <c r="F199" i="5"/>
  <c r="D199" i="5"/>
  <c r="E199" i="5"/>
  <c r="D176" i="5"/>
  <c r="E176" i="5"/>
  <c r="F176" i="5"/>
  <c r="E133" i="5"/>
  <c r="D133" i="5"/>
  <c r="F133" i="5"/>
  <c r="F139" i="5"/>
  <c r="D139" i="5"/>
  <c r="E139" i="5"/>
  <c r="F131" i="5"/>
  <c r="D131" i="5"/>
  <c r="E131" i="5"/>
  <c r="E151" i="5"/>
  <c r="D151" i="5"/>
  <c r="F151" i="5"/>
  <c r="D207" i="5"/>
  <c r="E207" i="5"/>
  <c r="F207" i="5"/>
  <c r="F117" i="5"/>
  <c r="E117" i="5"/>
  <c r="D117" i="5"/>
  <c r="D154" i="5"/>
  <c r="F154" i="5"/>
  <c r="E154" i="5"/>
  <c r="E124" i="5"/>
  <c r="D124" i="5"/>
  <c r="F124" i="5"/>
  <c r="F115" i="5"/>
  <c r="E115" i="5"/>
  <c r="D115" i="5"/>
  <c r="E175" i="5"/>
  <c r="F175" i="5"/>
  <c r="D175" i="5"/>
  <c r="E193" i="5"/>
  <c r="D193" i="5"/>
  <c r="F193" i="5"/>
  <c r="E145" i="5"/>
  <c r="D145" i="5"/>
  <c r="F145" i="5"/>
  <c r="D143" i="5"/>
  <c r="E143" i="5"/>
  <c r="F143" i="5"/>
  <c r="E198" i="5"/>
  <c r="D198" i="5"/>
  <c r="F198" i="5"/>
  <c r="E155" i="5"/>
  <c r="D155" i="5"/>
  <c r="F155" i="5"/>
  <c r="D157" i="5"/>
  <c r="F157" i="5"/>
  <c r="E157" i="5"/>
  <c r="E158" i="5"/>
  <c r="F158" i="5"/>
  <c r="D158" i="5"/>
  <c r="F172" i="5"/>
  <c r="E172" i="5"/>
  <c r="D172" i="5"/>
  <c r="F112" i="5"/>
  <c r="D112" i="5"/>
  <c r="E112" i="5"/>
  <c r="F144" i="5"/>
  <c r="D144" i="5"/>
  <c r="E144" i="5"/>
  <c r="F192" i="5"/>
  <c r="D192" i="5"/>
  <c r="E192" i="5"/>
  <c r="F206" i="5"/>
  <c r="D206" i="5"/>
  <c r="E206" i="5"/>
  <c r="E178" i="5"/>
  <c r="F178" i="5"/>
  <c r="D178" i="5"/>
  <c r="F182" i="5"/>
  <c r="E182" i="5"/>
  <c r="D182" i="5"/>
  <c r="F137" i="5"/>
  <c r="E137" i="5"/>
  <c r="D137" i="5"/>
  <c r="F170" i="5"/>
  <c r="D170" i="5"/>
  <c r="E170" i="5"/>
  <c r="D168" i="5"/>
  <c r="F168" i="5"/>
  <c r="E168" i="5"/>
  <c r="D138" i="5"/>
  <c r="F138" i="5"/>
  <c r="E138" i="5"/>
  <c r="F120" i="5"/>
  <c r="D120" i="5"/>
  <c r="E120" i="5"/>
  <c r="F183" i="5"/>
  <c r="D183" i="5"/>
  <c r="E183" i="5"/>
  <c r="D209" i="5"/>
  <c r="F209" i="5"/>
  <c r="E209" i="5"/>
  <c r="D113" i="5"/>
  <c r="F113" i="5"/>
  <c r="E113" i="5"/>
  <c r="F171" i="5"/>
  <c r="E171" i="5"/>
  <c r="D171" i="5"/>
  <c r="D177" i="5"/>
  <c r="F177" i="5"/>
  <c r="E177" i="5"/>
  <c r="D166" i="5"/>
  <c r="F166" i="5"/>
  <c r="E166" i="5"/>
  <c r="F189" i="5"/>
  <c r="E189" i="5"/>
  <c r="D189" i="5"/>
  <c r="D164" i="5"/>
  <c r="E164" i="5"/>
  <c r="F164" i="5"/>
  <c r="F122" i="5"/>
  <c r="E122" i="5"/>
  <c r="D122" i="5"/>
  <c r="E156" i="5"/>
  <c r="F156" i="5"/>
  <c r="D156" i="5"/>
  <c r="E111" i="5"/>
  <c r="D111" i="5"/>
  <c r="F111" i="5"/>
  <c r="E150" i="5"/>
  <c r="D150" i="5"/>
  <c r="F150" i="5"/>
  <c r="E204" i="5"/>
  <c r="D204" i="5"/>
  <c r="F204" i="5"/>
  <c r="D116" i="5"/>
  <c r="E116" i="5"/>
  <c r="F116" i="5"/>
  <c r="F201" i="5"/>
  <c r="D201" i="5"/>
  <c r="E201" i="5"/>
  <c r="D187" i="5"/>
  <c r="F187" i="5"/>
  <c r="E187" i="5"/>
  <c r="D119" i="5"/>
  <c r="E119" i="5"/>
  <c r="F119" i="5"/>
  <c r="D130" i="5"/>
  <c r="F130" i="5"/>
  <c r="E130" i="5"/>
  <c r="E159" i="5"/>
  <c r="F159" i="5"/>
  <c r="D159" i="5"/>
  <c r="D202" i="5"/>
  <c r="E202" i="5"/>
  <c r="F202" i="5"/>
  <c r="F190" i="5"/>
  <c r="E190" i="5"/>
  <c r="D190" i="5"/>
  <c r="D174" i="5"/>
  <c r="E174" i="5"/>
  <c r="F174" i="5"/>
  <c r="D185" i="5"/>
  <c r="E185" i="5"/>
  <c r="F185" i="5"/>
  <c r="D161" i="5"/>
  <c r="F161" i="5"/>
  <c r="E161" i="5"/>
  <c r="E134" i="5"/>
  <c r="F134" i="5"/>
  <c r="D134" i="5"/>
  <c r="F200" i="5"/>
  <c r="E200" i="5"/>
  <c r="D200" i="5"/>
  <c r="F141" i="5"/>
  <c r="D141" i="5"/>
  <c r="E141" i="5"/>
  <c r="E162" i="5"/>
  <c r="F162" i="5"/>
  <c r="D162" i="5"/>
  <c r="D173" i="5"/>
  <c r="E173" i="5"/>
  <c r="F173" i="5"/>
  <c r="F126" i="5"/>
  <c r="E126" i="5"/>
  <c r="D126" i="5"/>
  <c r="D127" i="5"/>
  <c r="F127" i="5"/>
  <c r="E127" i="5"/>
  <c r="D194" i="5"/>
  <c r="F194" i="5"/>
  <c r="E194" i="5"/>
  <c r="D146" i="5"/>
  <c r="F146" i="5"/>
  <c r="E146" i="5"/>
  <c r="D110" i="5"/>
  <c r="E110" i="5"/>
  <c r="F110" i="5"/>
  <c r="E121" i="5"/>
  <c r="F121" i="5"/>
  <c r="D121" i="5"/>
  <c r="D208" i="5"/>
  <c r="E208" i="5"/>
  <c r="F208" i="5"/>
  <c r="F118" i="5"/>
  <c r="D118" i="5"/>
  <c r="E118" i="5"/>
  <c r="E186" i="5"/>
  <c r="F186" i="5"/>
  <c r="D186" i="5"/>
  <c r="D196" i="5"/>
  <c r="E196" i="5"/>
  <c r="F196" i="5"/>
</calcChain>
</file>

<file path=xl/sharedStrings.xml><?xml version="1.0" encoding="utf-8"?>
<sst xmlns="http://schemas.openxmlformats.org/spreadsheetml/2006/main" count="194" uniqueCount="134">
  <si>
    <t>Earth</t>
  </si>
  <si>
    <t>Moon</t>
  </si>
  <si>
    <t>Angle</t>
  </si>
  <si>
    <t>Fraction</t>
  </si>
  <si>
    <t>New moon</t>
  </si>
  <si>
    <t>Waxing crescent</t>
  </si>
  <si>
    <t>First quarter</t>
  </si>
  <si>
    <t>Waxing gibbous</t>
  </si>
  <si>
    <t>Full moon</t>
  </si>
  <si>
    <t>Waning gibbous</t>
  </si>
  <si>
    <t>Last quarter</t>
  </si>
  <si>
    <t>Waning crescent</t>
  </si>
  <si>
    <t>points:</t>
  </si>
  <si>
    <t>dgr</t>
  </si>
  <si>
    <t>Pointer</t>
  </si>
  <si>
    <t>Position</t>
  </si>
  <si>
    <t>Differences</t>
  </si>
  <si>
    <t>Values</t>
  </si>
  <si>
    <t>step:</t>
  </si>
  <si>
    <t>cos</t>
  </si>
  <si>
    <t>delta (E-M)</t>
  </si>
  <si>
    <t>minor semi axis</t>
  </si>
  <si>
    <t>major semi axis</t>
  </si>
  <si>
    <t>DN</t>
  </si>
  <si>
    <t>delta (M-N)</t>
  </si>
  <si>
    <t>AN</t>
  </si>
  <si>
    <t>x</t>
  </si>
  <si>
    <t>ellipse</t>
  </si>
  <si>
    <t>black bottom</t>
  </si>
  <si>
    <t>transparent</t>
  </si>
  <si>
    <t>black top</t>
  </si>
  <si>
    <t>Perigee</t>
  </si>
  <si>
    <t>delta (M-P)</t>
  </si>
  <si>
    <t>Apogee</t>
  </si>
  <si>
    <t>Moon position</t>
  </si>
  <si>
    <t>New Moon?</t>
  </si>
  <si>
    <t>Full Moon?</t>
  </si>
  <si>
    <t>Super Moon?</t>
  </si>
  <si>
    <t>Inside inner?</t>
  </si>
  <si>
    <t>Inside outer?</t>
  </si>
  <si>
    <t>Perigee inside?</t>
  </si>
  <si>
    <t>Perigee outside?</t>
  </si>
  <si>
    <t>Perigee/Apogee</t>
  </si>
  <si>
    <t>Earth orbit</t>
  </si>
  <si>
    <t>Moon orbit</t>
  </si>
  <si>
    <t>Re</t>
  </si>
  <si>
    <t>Rm</t>
  </si>
  <si>
    <t>Offset (days)</t>
  </si>
  <si>
    <t>Sidereal/2</t>
  </si>
  <si>
    <t>Offset (x)</t>
  </si>
  <si>
    <t>Offset (y)</t>
  </si>
  <si>
    <t>Te</t>
  </si>
  <si>
    <t>Sidereal</t>
  </si>
  <si>
    <t>Tm</t>
  </si>
  <si>
    <t>Fe</t>
  </si>
  <si>
    <t>Fm</t>
  </si>
  <si>
    <t>Nodes</t>
  </si>
  <si>
    <t>Rn</t>
  </si>
  <si>
    <t>Rp</t>
  </si>
  <si>
    <t>Value</t>
  </si>
  <si>
    <t>F (= 1/T)</t>
  </si>
  <si>
    <t>Check</t>
  </si>
  <si>
    <t>1/Tn = 1/Td - 1/Tl</t>
  </si>
  <si>
    <t>Tn</t>
  </si>
  <si>
    <t>Td</t>
  </si>
  <si>
    <t>Tp</t>
  </si>
  <si>
    <t>Tl</t>
  </si>
  <si>
    <t>Fn</t>
  </si>
  <si>
    <t>Fp</t>
  </si>
  <si>
    <t>1/Te = 1/Ts + 1/Tn</t>
  </si>
  <si>
    <t>Ts</t>
  </si>
  <si>
    <t>1/Tf = 1/Tl - 1/Ts</t>
  </si>
  <si>
    <t>Tf</t>
  </si>
  <si>
    <t>dFme = Fm - Fe</t>
  </si>
  <si>
    <t>dFne = Fn - Fne</t>
  </si>
  <si>
    <t>dFpe = Fp - Fpe</t>
  </si>
  <si>
    <t>dFnme = Fn - Fme</t>
  </si>
  <si>
    <t>Synodic month</t>
  </si>
  <si>
    <t xml:space="preserve">Eme = 1 / dFme </t>
  </si>
  <si>
    <t>Draconitic month</t>
  </si>
  <si>
    <t xml:space="preserve">Ene = 1 / dFne </t>
  </si>
  <si>
    <t>Anomalistic month</t>
  </si>
  <si>
    <t xml:space="preserve">Epe = 1 / dFpe </t>
  </si>
  <si>
    <t>Eclipse year</t>
  </si>
  <si>
    <t xml:space="preserve">Enme = 1 / dFnme </t>
  </si>
  <si>
    <t>Eme / 2</t>
  </si>
  <si>
    <t>Ene / 2</t>
  </si>
  <si>
    <t>Epe / 2</t>
  </si>
  <si>
    <t>Enme / 2</t>
  </si>
  <si>
    <t>Calculations</t>
  </si>
  <si>
    <t>Position (calculated)</t>
  </si>
  <si>
    <t>Object</t>
  </si>
  <si>
    <t>y</t>
  </si>
  <si>
    <t>angle</t>
  </si>
  <si>
    <t>days</t>
  </si>
  <si>
    <t>Node (DN)</t>
  </si>
  <si>
    <t>Node (AN)</t>
  </si>
  <si>
    <t>Position (graph)</t>
  </si>
  <si>
    <t>Sun</t>
  </si>
  <si>
    <t>Email</t>
  </si>
  <si>
    <t>V1.0</t>
  </si>
  <si>
    <t>Input</t>
  </si>
  <si>
    <t>Inputs</t>
  </si>
  <si>
    <t>All Rights Reserved:  © Astronomy Morsels.</t>
  </si>
  <si>
    <t>I'm solely responsible for the input and express no warranty.  Use at your own risk.</t>
  </si>
  <si>
    <t>Nonetheless, this spreadsheet has been carefully reviewed, and calculation results have been compared with other applications.</t>
  </si>
  <si>
    <t>New Moon</t>
  </si>
  <si>
    <t>NM</t>
  </si>
  <si>
    <t>Waning Crescent</t>
  </si>
  <si>
    <t>NC</t>
  </si>
  <si>
    <t>Third/Last Quarter</t>
  </si>
  <si>
    <t>LQ</t>
  </si>
  <si>
    <t>Waning Gibbous</t>
  </si>
  <si>
    <t>NG</t>
  </si>
  <si>
    <t>Full Moon</t>
  </si>
  <si>
    <t>FM</t>
  </si>
  <si>
    <t>Waxing Gibbous</t>
  </si>
  <si>
    <t>WG</t>
  </si>
  <si>
    <t>First Quarter</t>
  </si>
  <si>
    <t>FQ</t>
  </si>
  <si>
    <t>Waxing Crescent</t>
  </si>
  <si>
    <t>WC</t>
  </si>
  <si>
    <t>Moon Phase</t>
  </si>
  <si>
    <t>Abbrevation</t>
  </si>
  <si>
    <t>treshold delta (E-M)</t>
  </si>
  <si>
    <t>treshold delta (M-P)</t>
  </si>
  <si>
    <t>Solar eclipse boundaries</t>
  </si>
  <si>
    <t>Lunar eclipse boundaries</t>
  </si>
  <si>
    <t>Angle between sun-earth-moon</t>
  </si>
  <si>
    <t>Note: a planned improvement is modeling the earth's orbit around the sun and the moon's orbit around the earth as ellipses. This will improve eclipse predictions.</t>
  </si>
  <si>
    <r>
      <rPr>
        <b/>
        <sz val="14"/>
        <color theme="0"/>
        <rFont val="Calibri"/>
        <family val="2"/>
      </rPr>
      <t>Compiled by</t>
    </r>
    <r>
      <rPr>
        <sz val="14"/>
        <color theme="0"/>
        <rFont val="Calibri"/>
        <family val="2"/>
      </rPr>
      <t>: Anton Viola (Astronomy Morsels).</t>
    </r>
  </si>
  <si>
    <r>
      <rPr>
        <b/>
        <sz val="14"/>
        <color theme="0"/>
        <rFont val="Calibri"/>
        <family val="2"/>
      </rPr>
      <t>Latest update</t>
    </r>
    <r>
      <rPr>
        <sz val="14"/>
        <color theme="0"/>
        <rFont val="Calibri"/>
        <family val="2"/>
      </rPr>
      <t>: 21st February, 2022.</t>
    </r>
  </si>
  <si>
    <t># days</t>
  </si>
  <si>
    <t>This spreadsheet simulates the montion of the earth and moon around the sun, including the tilt of the moon's  orbit with respect to the plane of the earth around the sun. Also the distance between the moon and earth is simulated (perigee, apogee). This model can be used for predicting lunar and solar eclipses as well as super moons (full moon or a new moon that nearly coincides with perigee). As the orbits of both earth and moon are simulated as circles, the predictions are less accurate.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</si>
</sst>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0"/>
    <numFmt numFmtId="166" formatCode="#,##0.00000"/>
  </numFmts>
  <fonts count="27" x14ac:knownFonts="1">
    <font>
      <sz val="12"/>
      <color theme="1"/>
      <name val="Aptos Narrow"/>
      <family val="2"/>
      <scheme val="minor"/>
    </font>
    <font>
      <sz val="12"/>
      <color theme="1"/>
      <name val="Verdana"/>
      <family val="2"/>
    </font>
    <font>
      <sz val="11"/>
      <color theme="1"/>
      <name val="Aptos Narrow"/>
      <family val="2"/>
      <charset val="238"/>
      <scheme val="minor"/>
    </font>
    <font>
      <b/>
      <sz val="11"/>
      <color theme="1"/>
      <name val="Verdana"/>
      <family val="2"/>
    </font>
    <font>
      <sz val="12"/>
      <color theme="1"/>
      <name val="Calibri"/>
      <family val="2"/>
    </font>
    <font>
      <sz val="10"/>
      <color theme="1"/>
      <name val="Calibri"/>
      <family val="2"/>
    </font>
    <font>
      <b/>
      <sz val="10"/>
      <color theme="0"/>
      <name val="Calibri"/>
      <family val="2"/>
    </font>
    <font>
      <sz val="11"/>
      <color theme="1"/>
      <name val="Calibri"/>
      <family val="2"/>
    </font>
    <font>
      <b/>
      <sz val="11"/>
      <color theme="1"/>
      <name val="Calibri"/>
      <family val="2"/>
    </font>
    <font>
      <b/>
      <sz val="10"/>
      <color theme="1"/>
      <name val="Calibri"/>
      <family val="2"/>
    </font>
    <font>
      <i/>
      <sz val="10"/>
      <color theme="1"/>
      <name val="Calibri"/>
      <family val="2"/>
    </font>
    <font>
      <sz val="10"/>
      <color theme="0"/>
      <name val="Calibri"/>
      <family val="2"/>
    </font>
    <font>
      <b/>
      <sz val="12"/>
      <color theme="1"/>
      <name val="Calibri"/>
      <family val="2"/>
    </font>
    <font>
      <u/>
      <sz val="12"/>
      <color theme="10"/>
      <name val="Aptos Narrow"/>
      <family val="2"/>
      <scheme val="minor"/>
    </font>
    <font>
      <sz val="10"/>
      <color rgb="FF000000"/>
      <name val="Verdana"/>
      <family val="2"/>
    </font>
    <font>
      <sz val="12"/>
      <color rgb="FF000000"/>
      <name val="Calibri"/>
      <family val="2"/>
    </font>
    <font>
      <sz val="11"/>
      <color theme="1"/>
      <name val="Aptos Narrow"/>
      <family val="2"/>
      <scheme val="minor"/>
    </font>
    <font>
      <u/>
      <sz val="11"/>
      <color theme="10"/>
      <name val="Aptos Narrow"/>
      <family val="2"/>
      <scheme val="minor"/>
    </font>
    <font>
      <b/>
      <sz val="11"/>
      <color theme="2" tint="-0.499984740745262"/>
      <name val="Calibri"/>
      <family val="2"/>
    </font>
    <font>
      <b/>
      <sz val="14"/>
      <color rgb="FFFF0000"/>
      <name val="Calibri"/>
      <family val="2"/>
    </font>
    <font>
      <i/>
      <sz val="14"/>
      <color theme="0"/>
      <name val="Calibri"/>
      <family val="2"/>
    </font>
    <font>
      <sz val="14"/>
      <color theme="0"/>
      <name val="Calibri"/>
      <family val="2"/>
    </font>
    <font>
      <b/>
      <sz val="14"/>
      <color theme="0"/>
      <name val="Calibri"/>
      <family val="2"/>
    </font>
    <font>
      <sz val="14"/>
      <color theme="0"/>
      <name val="Aptos Narrow"/>
      <family val="2"/>
      <scheme val="minor"/>
    </font>
    <font>
      <u/>
      <sz val="14"/>
      <color theme="0"/>
      <name val="Calibri"/>
      <family val="2"/>
    </font>
    <font>
      <u/>
      <sz val="12"/>
      <color theme="0"/>
      <name val="Calibri"/>
      <family val="2"/>
    </font>
    <font>
      <sz val="9"/>
      <color theme="0"/>
      <name val="Calibri"/>
      <family val="2"/>
    </font>
  </fonts>
  <fills count="12">
    <fill>
      <patternFill patternType="none"/>
    </fill>
    <fill>
      <patternFill patternType="gray125"/>
    </fill>
    <fill>
      <patternFill patternType="solid">
        <fgColor theme="1"/>
        <bgColor indexed="64"/>
      </patternFill>
    </fill>
    <fill>
      <patternFill patternType="solid">
        <fgColor rgb="FF0070C0"/>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C00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50"/>
        <bgColor indexed="64"/>
      </patternFill>
    </fill>
  </fills>
  <borders count="4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bottom style="thin">
        <color indexed="64"/>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indexed="64"/>
      </left>
      <right style="thin">
        <color indexed="64"/>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right/>
      <top style="thin">
        <color indexed="64"/>
      </top>
      <bottom style="thin">
        <color indexed="64"/>
      </bottom>
      <diagonal/>
    </border>
  </borders>
  <cellStyleXfs count="5">
    <xf numFmtId="0" fontId="0" fillId="0" borderId="0"/>
    <xf numFmtId="0" fontId="2" fillId="0" borderId="0"/>
    <xf numFmtId="0" fontId="13" fillId="0" borderId="0" applyNumberFormat="0" applyFill="0" applyBorder="0" applyAlignment="0" applyProtection="0"/>
    <xf numFmtId="0" fontId="16" fillId="0" borderId="0"/>
    <xf numFmtId="0" fontId="17" fillId="0" borderId="0" applyNumberFormat="0" applyFill="0" applyBorder="0" applyAlignment="0" applyProtection="0"/>
  </cellStyleXfs>
  <cellXfs count="231">
    <xf numFmtId="0" fontId="0" fillId="0" borderId="0" xfId="0"/>
    <xf numFmtId="0" fontId="1" fillId="0" borderId="0" xfId="0" applyFont="1"/>
    <xf numFmtId="0" fontId="1" fillId="2" borderId="0" xfId="0" applyFont="1" applyFill="1"/>
    <xf numFmtId="0" fontId="4" fillId="0" borderId="0" xfId="0" applyFont="1"/>
    <xf numFmtId="0" fontId="5" fillId="0" borderId="0" xfId="0" applyFont="1"/>
    <xf numFmtId="0" fontId="4" fillId="2" borderId="0" xfId="0" applyFont="1" applyFill="1"/>
    <xf numFmtId="0" fontId="6" fillId="3" borderId="1" xfId="0" applyFont="1" applyFill="1" applyBorder="1" applyAlignment="1">
      <alignment horizontal="right"/>
    </xf>
    <xf numFmtId="0" fontId="6" fillId="3" borderId="2" xfId="0" applyFont="1" applyFill="1" applyBorder="1" applyAlignment="1">
      <alignment horizontal="right"/>
    </xf>
    <xf numFmtId="0" fontId="6" fillId="3" borderId="3" xfId="0" applyFont="1" applyFill="1" applyBorder="1" applyAlignment="1">
      <alignment horizontal="right"/>
    </xf>
    <xf numFmtId="0" fontId="7" fillId="0" borderId="0" xfId="1" applyFont="1"/>
    <xf numFmtId="0" fontId="5" fillId="0" borderId="6" xfId="0" applyFont="1" applyBorder="1"/>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5" fillId="5" borderId="4" xfId="0" applyFont="1" applyFill="1" applyBorder="1" applyAlignment="1">
      <alignment horizontal="center" vertical="center"/>
    </xf>
    <xf numFmtId="164" fontId="5" fillId="5" borderId="0" xfId="0" applyNumberFormat="1" applyFont="1" applyFill="1" applyAlignment="1">
      <alignment horizontal="center" vertical="center"/>
    </xf>
    <xf numFmtId="0" fontId="5" fillId="5" borderId="0" xfId="0" applyFont="1" applyFill="1" applyAlignment="1">
      <alignment horizontal="center" vertical="center"/>
    </xf>
    <xf numFmtId="0" fontId="5" fillId="0" borderId="9" xfId="0" applyFont="1" applyBorder="1" applyAlignment="1">
      <alignment horizontal="center"/>
    </xf>
    <xf numFmtId="164" fontId="5" fillId="5" borderId="10" xfId="0" applyNumberFormat="1" applyFont="1" applyFill="1" applyBorder="1" applyAlignment="1">
      <alignment horizontal="center" vertical="center"/>
    </xf>
    <xf numFmtId="0" fontId="5" fillId="5" borderId="10"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12" xfId="0" applyFont="1" applyFill="1" applyBorder="1" applyAlignment="1">
      <alignment horizontal="center" vertical="center"/>
    </xf>
    <xf numFmtId="164" fontId="5" fillId="5" borderId="13" xfId="0" applyNumberFormat="1" applyFont="1" applyFill="1" applyBorder="1" applyAlignment="1">
      <alignment horizontal="center" vertical="center"/>
    </xf>
    <xf numFmtId="0" fontId="5" fillId="5" borderId="13" xfId="0" applyFont="1" applyFill="1" applyBorder="1" applyAlignment="1">
      <alignment horizontal="center" vertical="center"/>
    </xf>
    <xf numFmtId="0" fontId="5" fillId="5" borderId="6" xfId="0" applyFont="1" applyFill="1" applyBorder="1" applyAlignment="1">
      <alignment horizontal="center" vertical="center"/>
    </xf>
    <xf numFmtId="164" fontId="5" fillId="5" borderId="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4" fillId="0" borderId="8" xfId="0" applyFont="1" applyBorder="1" applyAlignment="1">
      <alignment horizontal="center" vertical="center"/>
    </xf>
    <xf numFmtId="0" fontId="5" fillId="7" borderId="17" xfId="0" applyFont="1" applyFill="1" applyBorder="1" applyAlignment="1">
      <alignment horizontal="center" vertical="center"/>
    </xf>
    <xf numFmtId="0" fontId="5" fillId="7" borderId="18" xfId="0" applyFont="1" applyFill="1" applyBorder="1" applyAlignment="1">
      <alignment horizontal="center" vertical="center"/>
    </xf>
    <xf numFmtId="0" fontId="5" fillId="0" borderId="0" xfId="0" applyFont="1" applyAlignment="1">
      <alignment horizontal="center"/>
    </xf>
    <xf numFmtId="164" fontId="5" fillId="5" borderId="19" xfId="0" applyNumberFormat="1" applyFont="1" applyFill="1" applyBorder="1" applyAlignment="1">
      <alignment horizontal="center" vertical="center"/>
    </xf>
    <xf numFmtId="164" fontId="5" fillId="5" borderId="20" xfId="0" applyNumberFormat="1" applyFont="1" applyFill="1" applyBorder="1" applyAlignment="1">
      <alignment horizontal="center" vertical="center"/>
    </xf>
    <xf numFmtId="4" fontId="10" fillId="0" borderId="1" xfId="0" applyNumberFormat="1" applyFont="1" applyBorder="1" applyAlignment="1">
      <alignment horizontal="center"/>
    </xf>
    <xf numFmtId="0" fontId="5" fillId="7" borderId="2" xfId="0" applyFont="1" applyFill="1" applyBorder="1" applyAlignment="1">
      <alignment horizontal="center"/>
    </xf>
    <xf numFmtId="0" fontId="4" fillId="0" borderId="3" xfId="0" applyFont="1" applyBorder="1" applyAlignment="1">
      <alignment horizontal="center" vertical="center"/>
    </xf>
    <xf numFmtId="0" fontId="4" fillId="0" borderId="22" xfId="0" applyFont="1" applyBorder="1" applyAlignment="1">
      <alignment horizontal="center" vertical="center"/>
    </xf>
    <xf numFmtId="0" fontId="4" fillId="2" borderId="21" xfId="0" applyFont="1" applyFill="1" applyBorder="1" applyAlignment="1">
      <alignment horizontal="center" vertical="center"/>
    </xf>
    <xf numFmtId="4" fontId="10" fillId="0" borderId="9" xfId="0" applyNumberFormat="1" applyFont="1" applyBorder="1" applyAlignment="1">
      <alignment horizontal="center"/>
    </xf>
    <xf numFmtId="0" fontId="5" fillId="7" borderId="10" xfId="0" applyFont="1" applyFill="1" applyBorder="1" applyAlignment="1">
      <alignment horizontal="center"/>
    </xf>
    <xf numFmtId="0" fontId="4" fillId="0" borderId="11" xfId="0" applyFont="1" applyBorder="1" applyAlignment="1">
      <alignment horizontal="center" vertical="center"/>
    </xf>
    <xf numFmtId="0" fontId="4" fillId="0" borderId="23" xfId="0" applyFont="1" applyBorder="1" applyAlignment="1">
      <alignment horizontal="center" vertical="center"/>
    </xf>
    <xf numFmtId="0" fontId="4" fillId="2" borderId="24" xfId="0" applyFont="1" applyFill="1" applyBorder="1" applyAlignment="1">
      <alignment horizontal="center" vertical="center"/>
    </xf>
    <xf numFmtId="4" fontId="10" fillId="0" borderId="4" xfId="0" applyNumberFormat="1" applyFont="1" applyBorder="1" applyAlignment="1">
      <alignment horizontal="center"/>
    </xf>
    <xf numFmtId="0" fontId="5" fillId="7" borderId="0" xfId="0" applyFont="1" applyFill="1" applyAlignment="1">
      <alignment horizontal="center"/>
    </xf>
    <xf numFmtId="0" fontId="4" fillId="0" borderId="5" xfId="0" applyFont="1" applyBorder="1" applyAlignment="1">
      <alignment horizontal="center" vertical="center"/>
    </xf>
    <xf numFmtId="4" fontId="10" fillId="0" borderId="6" xfId="0" applyNumberFormat="1" applyFont="1" applyBorder="1" applyAlignment="1">
      <alignment horizontal="center"/>
    </xf>
    <xf numFmtId="0" fontId="5" fillId="7" borderId="7" xfId="0" applyFont="1" applyFill="1" applyBorder="1" applyAlignment="1">
      <alignment horizontal="center"/>
    </xf>
    <xf numFmtId="164" fontId="5" fillId="5" borderId="25" xfId="0" applyNumberFormat="1" applyFont="1" applyFill="1" applyBorder="1" applyAlignment="1">
      <alignment horizontal="center" vertical="center"/>
    </xf>
    <xf numFmtId="0" fontId="4" fillId="0" borderId="26" xfId="0" applyFont="1" applyBorder="1" applyAlignment="1">
      <alignment horizontal="center" vertical="center"/>
    </xf>
    <xf numFmtId="0" fontId="5" fillId="7" borderId="19" xfId="0" applyFont="1" applyFill="1" applyBorder="1" applyAlignment="1">
      <alignment horizontal="center"/>
    </xf>
    <xf numFmtId="0" fontId="5" fillId="7" borderId="20" xfId="0" applyFont="1" applyFill="1" applyBorder="1" applyAlignment="1">
      <alignment horizontal="center"/>
    </xf>
    <xf numFmtId="0" fontId="5" fillId="5" borderId="4" xfId="0" applyFont="1" applyFill="1" applyBorder="1" applyAlignment="1">
      <alignment horizontal="left"/>
    </xf>
    <xf numFmtId="0" fontId="5" fillId="0" borderId="0" xfId="0" applyFont="1" applyAlignment="1">
      <alignment horizontal="right"/>
    </xf>
    <xf numFmtId="0" fontId="5" fillId="0" borderId="4" xfId="0" applyFont="1" applyBorder="1" applyAlignment="1">
      <alignment horizontal="left"/>
    </xf>
    <xf numFmtId="166" fontId="5" fillId="0" borderId="8" xfId="0" applyNumberFormat="1" applyFont="1" applyBorder="1" applyAlignment="1">
      <alignment horizontal="right"/>
    </xf>
    <xf numFmtId="0" fontId="5" fillId="2" borderId="0" xfId="0" applyFont="1" applyFill="1"/>
    <xf numFmtId="0" fontId="12" fillId="0" borderId="0" xfId="0" applyFont="1"/>
    <xf numFmtId="0" fontId="14" fillId="0" borderId="0" xfId="0" applyFont="1"/>
    <xf numFmtId="0" fontId="3" fillId="8" borderId="0" xfId="0" applyFont="1" applyFill="1" applyAlignment="1">
      <alignment horizontal="right"/>
    </xf>
    <xf numFmtId="2" fontId="9" fillId="8" borderId="5" xfId="0" applyNumberFormat="1" applyFont="1" applyFill="1" applyBorder="1" applyAlignment="1" applyProtection="1">
      <alignment horizontal="right"/>
      <protection locked="0"/>
    </xf>
    <xf numFmtId="165" fontId="9" fillId="8" borderId="5" xfId="0" applyNumberFormat="1" applyFont="1" applyFill="1" applyBorder="1" applyAlignment="1" applyProtection="1">
      <alignment horizontal="right"/>
      <protection locked="0"/>
    </xf>
    <xf numFmtId="0" fontId="9" fillId="8" borderId="0" xfId="0" applyFont="1" applyFill="1" applyAlignment="1">
      <alignment horizontal="right"/>
    </xf>
    <xf numFmtId="0" fontId="5" fillId="9" borderId="1" xfId="0" applyFont="1" applyFill="1" applyBorder="1"/>
    <xf numFmtId="0" fontId="5" fillId="9" borderId="1" xfId="0" applyFont="1" applyFill="1" applyBorder="1" applyAlignment="1">
      <alignment horizontal="center"/>
    </xf>
    <xf numFmtId="0" fontId="5" fillId="9" borderId="4" xfId="0" applyFont="1" applyFill="1" applyBorder="1" applyAlignment="1">
      <alignment horizontal="right"/>
    </xf>
    <xf numFmtId="0" fontId="5" fillId="9" borderId="6" xfId="0" applyFont="1" applyFill="1" applyBorder="1" applyAlignment="1">
      <alignment horizontal="right"/>
    </xf>
    <xf numFmtId="0" fontId="5" fillId="9" borderId="7" xfId="0" applyFont="1" applyFill="1" applyBorder="1" applyAlignment="1">
      <alignment horizontal="right"/>
    </xf>
    <xf numFmtId="0" fontId="5" fillId="9" borderId="8" xfId="0" applyFont="1" applyFill="1" applyBorder="1" applyAlignment="1">
      <alignment horizontal="right"/>
    </xf>
    <xf numFmtId="0" fontId="5" fillId="9" borderId="28" xfId="0" applyFont="1" applyFill="1" applyBorder="1" applyAlignment="1">
      <alignment horizontal="right"/>
    </xf>
    <xf numFmtId="2" fontId="5" fillId="9" borderId="28" xfId="0" applyNumberFormat="1" applyFont="1" applyFill="1" applyBorder="1"/>
    <xf numFmtId="2" fontId="5" fillId="9" borderId="29" xfId="0" applyNumberFormat="1" applyFont="1" applyFill="1" applyBorder="1"/>
    <xf numFmtId="164" fontId="5" fillId="9" borderId="29" xfId="0" applyNumberFormat="1" applyFont="1" applyFill="1" applyBorder="1"/>
    <xf numFmtId="164" fontId="5" fillId="9" borderId="30" xfId="0" applyNumberFormat="1" applyFont="1" applyFill="1" applyBorder="1"/>
    <xf numFmtId="0" fontId="5" fillId="9" borderId="31" xfId="0" applyFont="1" applyFill="1" applyBorder="1" applyAlignment="1">
      <alignment horizontal="right"/>
    </xf>
    <xf numFmtId="2" fontId="5" fillId="9" borderId="31" xfId="0" applyNumberFormat="1" applyFont="1" applyFill="1" applyBorder="1"/>
    <xf numFmtId="2" fontId="5" fillId="9" borderId="32" xfId="0" applyNumberFormat="1" applyFont="1" applyFill="1" applyBorder="1"/>
    <xf numFmtId="164" fontId="5" fillId="9" borderId="32" xfId="0" applyNumberFormat="1" applyFont="1" applyFill="1" applyBorder="1"/>
    <xf numFmtId="164" fontId="5" fillId="9" borderId="33" xfId="0" applyNumberFormat="1" applyFont="1" applyFill="1" applyBorder="1"/>
    <xf numFmtId="0" fontId="5" fillId="9" borderId="34" xfId="0" applyFont="1" applyFill="1" applyBorder="1" applyAlignment="1">
      <alignment horizontal="right"/>
    </xf>
    <xf numFmtId="2" fontId="5" fillId="9" borderId="12" xfId="0" applyNumberFormat="1" applyFont="1" applyFill="1" applyBorder="1"/>
    <xf numFmtId="2" fontId="5" fillId="9" borderId="13" xfId="0" applyNumberFormat="1" applyFont="1" applyFill="1" applyBorder="1"/>
    <xf numFmtId="164" fontId="5" fillId="9" borderId="13" xfId="0" applyNumberFormat="1" applyFont="1" applyFill="1" applyBorder="1"/>
    <xf numFmtId="164" fontId="5" fillId="9" borderId="14" xfId="0" applyNumberFormat="1" applyFont="1" applyFill="1" applyBorder="1"/>
    <xf numFmtId="0" fontId="5" fillId="9" borderId="35" xfId="0" applyFont="1" applyFill="1" applyBorder="1" applyAlignment="1">
      <alignment horizontal="right"/>
    </xf>
    <xf numFmtId="0" fontId="5" fillId="9" borderId="9" xfId="0" applyFont="1" applyFill="1" applyBorder="1"/>
    <xf numFmtId="0" fontId="5" fillId="9" borderId="10" xfId="0" applyFont="1" applyFill="1" applyBorder="1"/>
    <xf numFmtId="164" fontId="5" fillId="9" borderId="10" xfId="0" applyNumberFormat="1" applyFont="1" applyFill="1" applyBorder="1"/>
    <xf numFmtId="164" fontId="5" fillId="9" borderId="11" xfId="0" applyNumberFormat="1" applyFont="1" applyFill="1" applyBorder="1"/>
    <xf numFmtId="0" fontId="5" fillId="9" borderId="6" xfId="0" applyFont="1" applyFill="1" applyBorder="1"/>
    <xf numFmtId="0" fontId="5" fillId="9" borderId="7" xfId="0" applyFont="1" applyFill="1" applyBorder="1"/>
    <xf numFmtId="164" fontId="5" fillId="9" borderId="7" xfId="0" applyNumberFormat="1" applyFont="1" applyFill="1" applyBorder="1"/>
    <xf numFmtId="164" fontId="5" fillId="9" borderId="8" xfId="0" applyNumberFormat="1" applyFont="1" applyFill="1" applyBorder="1"/>
    <xf numFmtId="0" fontId="5" fillId="9" borderId="15" xfId="0" applyFont="1" applyFill="1" applyBorder="1"/>
    <xf numFmtId="0" fontId="5" fillId="9" borderId="15" xfId="0" applyFont="1" applyFill="1" applyBorder="1" applyAlignment="1">
      <alignment horizontal="right"/>
    </xf>
    <xf numFmtId="0" fontId="4" fillId="9" borderId="16" xfId="0" applyFont="1" applyFill="1" applyBorder="1" applyAlignment="1">
      <alignment horizontal="right"/>
    </xf>
    <xf numFmtId="0" fontId="5" fillId="9" borderId="9" xfId="0" applyFont="1" applyFill="1" applyBorder="1" applyAlignment="1">
      <alignment horizontal="right"/>
    </xf>
    <xf numFmtId="2" fontId="5" fillId="9" borderId="9" xfId="0" applyNumberFormat="1" applyFont="1" applyFill="1" applyBorder="1"/>
    <xf numFmtId="2" fontId="5" fillId="9" borderId="11" xfId="0" applyNumberFormat="1" applyFont="1" applyFill="1" applyBorder="1"/>
    <xf numFmtId="2" fontId="5" fillId="9" borderId="33" xfId="0" applyNumberFormat="1" applyFont="1" applyFill="1" applyBorder="1"/>
    <xf numFmtId="0" fontId="5" fillId="9" borderId="12" xfId="0" applyFont="1" applyFill="1" applyBorder="1" applyAlignment="1">
      <alignment horizontal="right"/>
    </xf>
    <xf numFmtId="2" fontId="5" fillId="9" borderId="14" xfId="0" applyNumberFormat="1" applyFont="1" applyFill="1" applyBorder="1"/>
    <xf numFmtId="2" fontId="5" fillId="9" borderId="4" xfId="0" applyNumberFormat="1" applyFont="1" applyFill="1" applyBorder="1"/>
    <xf numFmtId="2" fontId="5" fillId="9" borderId="5" xfId="0" applyNumberFormat="1" applyFont="1" applyFill="1" applyBorder="1"/>
    <xf numFmtId="2" fontId="5" fillId="9" borderId="6" xfId="0" applyNumberFormat="1" applyFont="1" applyFill="1" applyBorder="1"/>
    <xf numFmtId="2" fontId="5" fillId="9" borderId="8" xfId="0" applyNumberFormat="1" applyFont="1" applyFill="1" applyBorder="1"/>
    <xf numFmtId="0" fontId="5" fillId="9" borderId="21" xfId="0" applyFont="1" applyFill="1" applyBorder="1"/>
    <xf numFmtId="0" fontId="5" fillId="9" borderId="3" xfId="0" applyFont="1" applyFill="1" applyBorder="1" applyAlignment="1">
      <alignment horizontal="center"/>
    </xf>
    <xf numFmtId="0" fontId="5" fillId="9" borderId="24" xfId="0" applyFont="1" applyFill="1" applyBorder="1" applyAlignment="1">
      <alignment horizontal="right"/>
    </xf>
    <xf numFmtId="2" fontId="5" fillId="9" borderId="1" xfId="0" applyNumberFormat="1" applyFont="1" applyFill="1" applyBorder="1"/>
    <xf numFmtId="2" fontId="5" fillId="9" borderId="3" xfId="0" applyNumberFormat="1" applyFont="1" applyFill="1" applyBorder="1"/>
    <xf numFmtId="2" fontId="5" fillId="9" borderId="0" xfId="0" applyNumberFormat="1" applyFont="1" applyFill="1"/>
    <xf numFmtId="0" fontId="5" fillId="9" borderId="27" xfId="0" applyFont="1" applyFill="1" applyBorder="1"/>
    <xf numFmtId="0" fontId="5" fillId="9" borderId="24" xfId="0" applyFont="1" applyFill="1" applyBorder="1"/>
    <xf numFmtId="2" fontId="5" fillId="9" borderId="7" xfId="0" applyNumberFormat="1" applyFont="1" applyFill="1" applyBorder="1"/>
    <xf numFmtId="0" fontId="16" fillId="0" borderId="0" xfId="3"/>
    <xf numFmtId="0" fontId="7" fillId="0" borderId="0" xfId="3" applyFont="1"/>
    <xf numFmtId="0" fontId="7" fillId="9" borderId="2" xfId="1" applyFont="1" applyFill="1" applyBorder="1"/>
    <xf numFmtId="0" fontId="4" fillId="9" borderId="2" xfId="0" applyFont="1" applyFill="1" applyBorder="1"/>
    <xf numFmtId="0" fontId="7" fillId="9" borderId="1" xfId="1" applyFont="1" applyFill="1" applyBorder="1"/>
    <xf numFmtId="164" fontId="7" fillId="9" borderId="3" xfId="1" applyNumberFormat="1" applyFont="1" applyFill="1" applyBorder="1"/>
    <xf numFmtId="0" fontId="7" fillId="9" borderId="6" xfId="1" applyFont="1" applyFill="1" applyBorder="1"/>
    <xf numFmtId="0" fontId="7" fillId="9" borderId="7" xfId="1" applyFont="1" applyFill="1" applyBorder="1"/>
    <xf numFmtId="2" fontId="7" fillId="9" borderId="8" xfId="1" applyNumberFormat="1" applyFont="1" applyFill="1" applyBorder="1"/>
    <xf numFmtId="0" fontId="7" fillId="9" borderId="4" xfId="1" applyFont="1" applyFill="1" applyBorder="1"/>
    <xf numFmtId="0" fontId="7" fillId="9" borderId="0" xfId="1" applyFont="1" applyFill="1"/>
    <xf numFmtId="0" fontId="7" fillId="9" borderId="5" xfId="1" applyFont="1" applyFill="1" applyBorder="1"/>
    <xf numFmtId="0" fontId="7" fillId="9" borderId="8" xfId="1" applyFont="1" applyFill="1" applyBorder="1"/>
    <xf numFmtId="0" fontId="9" fillId="9" borderId="1" xfId="3" applyFont="1" applyFill="1" applyBorder="1" applyAlignment="1">
      <alignment horizontal="center"/>
    </xf>
    <xf numFmtId="0" fontId="9" fillId="9" borderId="2" xfId="3" applyFont="1" applyFill="1" applyBorder="1" applyAlignment="1">
      <alignment horizontal="center"/>
    </xf>
    <xf numFmtId="0" fontId="9" fillId="9" borderId="2" xfId="3" applyFont="1" applyFill="1" applyBorder="1"/>
    <xf numFmtId="0" fontId="9" fillId="9" borderId="3" xfId="3" applyFont="1" applyFill="1" applyBorder="1"/>
    <xf numFmtId="0" fontId="5" fillId="9" borderId="4" xfId="3" applyFont="1" applyFill="1" applyBorder="1" applyAlignment="1">
      <alignment horizontal="center"/>
    </xf>
    <xf numFmtId="0" fontId="5" fillId="9" borderId="0" xfId="3" applyFont="1" applyFill="1" applyAlignment="1">
      <alignment horizontal="center"/>
    </xf>
    <xf numFmtId="0" fontId="5" fillId="9" borderId="0" xfId="3" applyFont="1" applyFill="1" applyAlignment="1">
      <alignment horizontal="left"/>
    </xf>
    <xf numFmtId="0" fontId="5" fillId="9" borderId="5" xfId="3" applyFont="1" applyFill="1" applyBorder="1"/>
    <xf numFmtId="0" fontId="5" fillId="9" borderId="0" xfId="3" applyFont="1" applyFill="1"/>
    <xf numFmtId="0" fontId="5" fillId="9" borderId="6" xfId="3" applyFont="1" applyFill="1" applyBorder="1" applyAlignment="1">
      <alignment horizontal="center"/>
    </xf>
    <xf numFmtId="0" fontId="5" fillId="9" borderId="7" xfId="3" applyFont="1" applyFill="1" applyBorder="1" applyAlignment="1">
      <alignment horizontal="center"/>
    </xf>
    <xf numFmtId="0" fontId="5" fillId="9" borderId="7" xfId="3" applyFont="1" applyFill="1" applyBorder="1" applyAlignment="1">
      <alignment horizontal="left"/>
    </xf>
    <xf numFmtId="0" fontId="5" fillId="9" borderId="8" xfId="3" applyFont="1" applyFill="1" applyBorder="1"/>
    <xf numFmtId="164" fontId="5" fillId="0" borderId="0" xfId="0" applyNumberFormat="1" applyFont="1"/>
    <xf numFmtId="0" fontId="18" fillId="0" borderId="0" xfId="0" applyFont="1" applyAlignment="1">
      <alignment horizontal="center"/>
    </xf>
    <xf numFmtId="0" fontId="18" fillId="0" borderId="0" xfId="0" applyFont="1"/>
    <xf numFmtId="0" fontId="8" fillId="9" borderId="1" xfId="1" applyFont="1" applyFill="1" applyBorder="1" applyAlignment="1">
      <alignment horizontal="right"/>
    </xf>
    <xf numFmtId="0" fontId="8" fillId="9" borderId="2" xfId="1" applyFont="1" applyFill="1" applyBorder="1" applyAlignment="1">
      <alignment horizontal="right"/>
    </xf>
    <xf numFmtId="0" fontId="8" fillId="9" borderId="3" xfId="1" applyFont="1" applyFill="1" applyBorder="1" applyAlignment="1">
      <alignment horizontal="right"/>
    </xf>
    <xf numFmtId="0" fontId="5" fillId="9" borderId="2" xfId="0" applyFont="1" applyFill="1" applyBorder="1"/>
    <xf numFmtId="0" fontId="5" fillId="9" borderId="3" xfId="0" applyFont="1" applyFill="1" applyBorder="1"/>
    <xf numFmtId="0" fontId="5" fillId="9" borderId="4" xfId="0" applyFont="1" applyFill="1" applyBorder="1"/>
    <xf numFmtId="0" fontId="5" fillId="9" borderId="0" xfId="0" applyFont="1" applyFill="1"/>
    <xf numFmtId="0" fontId="5" fillId="9" borderId="5" xfId="0" applyFont="1" applyFill="1" applyBorder="1"/>
    <xf numFmtId="0" fontId="5" fillId="9" borderId="8" xfId="0" applyFont="1" applyFill="1" applyBorder="1"/>
    <xf numFmtId="2" fontId="7" fillId="9" borderId="5" xfId="1" applyNumberFormat="1" applyFont="1" applyFill="1" applyBorder="1"/>
    <xf numFmtId="0" fontId="5" fillId="10" borderId="1" xfId="0" applyFont="1" applyFill="1" applyBorder="1"/>
    <xf numFmtId="166" fontId="5" fillId="10" borderId="3" xfId="0" applyNumberFormat="1" applyFont="1" applyFill="1" applyBorder="1" applyAlignment="1">
      <alignment horizontal="right"/>
    </xf>
    <xf numFmtId="0" fontId="5" fillId="10" borderId="4" xfId="0" applyFont="1" applyFill="1" applyBorder="1"/>
    <xf numFmtId="166" fontId="5" fillId="10" borderId="5" xfId="0" applyNumberFormat="1" applyFont="1" applyFill="1" applyBorder="1" applyAlignment="1">
      <alignment horizontal="right"/>
    </xf>
    <xf numFmtId="0" fontId="5" fillId="10" borderId="6" xfId="0" applyFont="1" applyFill="1" applyBorder="1"/>
    <xf numFmtId="166" fontId="5" fillId="10" borderId="8" xfId="0" applyNumberFormat="1" applyFont="1" applyFill="1" applyBorder="1" applyAlignment="1">
      <alignment horizontal="right"/>
    </xf>
    <xf numFmtId="164" fontId="7" fillId="9" borderId="5" xfId="1" applyNumberFormat="1" applyFont="1" applyFill="1" applyBorder="1"/>
    <xf numFmtId="0" fontId="7" fillId="9" borderId="39" xfId="1" applyFont="1" applyFill="1" applyBorder="1"/>
    <xf numFmtId="0" fontId="4" fillId="9" borderId="39" xfId="0" applyFont="1" applyFill="1" applyBorder="1"/>
    <xf numFmtId="0" fontId="8" fillId="9" borderId="4" xfId="1" applyFont="1" applyFill="1" applyBorder="1" applyAlignment="1">
      <alignment horizontal="right"/>
    </xf>
    <xf numFmtId="0" fontId="8" fillId="9" borderId="0" xfId="1" applyFont="1" applyFill="1" applyAlignment="1">
      <alignment horizontal="right"/>
    </xf>
    <xf numFmtId="0" fontId="8" fillId="9" borderId="5" xfId="1" applyFont="1" applyFill="1" applyBorder="1" applyAlignment="1">
      <alignment horizontal="right"/>
    </xf>
    <xf numFmtId="0" fontId="5" fillId="9" borderId="1" xfId="0" applyFont="1" applyFill="1" applyBorder="1" applyAlignment="1">
      <alignment horizontal="right"/>
    </xf>
    <xf numFmtId="0" fontId="5" fillId="9" borderId="2" xfId="0" applyFont="1" applyFill="1" applyBorder="1" applyAlignment="1">
      <alignment horizontal="right"/>
    </xf>
    <xf numFmtId="0" fontId="5" fillId="9" borderId="3" xfId="0" applyFont="1" applyFill="1" applyBorder="1" applyAlignment="1">
      <alignment horizontal="right"/>
    </xf>
    <xf numFmtId="0" fontId="5" fillId="9" borderId="0" xfId="0" applyFont="1" applyFill="1" applyAlignment="1">
      <alignment horizontal="right"/>
    </xf>
    <xf numFmtId="0" fontId="4" fillId="9" borderId="5" xfId="0" applyFont="1" applyFill="1" applyBorder="1"/>
    <xf numFmtId="0" fontId="4" fillId="9" borderId="8" xfId="0" applyFont="1" applyFill="1" applyBorder="1"/>
    <xf numFmtId="0" fontId="5" fillId="9" borderId="27" xfId="0" applyFont="1" applyFill="1" applyBorder="1" applyAlignment="1">
      <alignment horizontal="right"/>
    </xf>
    <xf numFmtId="0" fontId="5" fillId="9" borderId="21" xfId="0" applyFont="1" applyFill="1" applyBorder="1" applyAlignment="1">
      <alignment horizontal="right"/>
    </xf>
    <xf numFmtId="0" fontId="12" fillId="9" borderId="15" xfId="0" applyFont="1" applyFill="1" applyBorder="1" applyAlignment="1">
      <alignment horizontal="left"/>
    </xf>
    <xf numFmtId="164" fontId="12" fillId="9" borderId="39" xfId="0" applyNumberFormat="1" applyFont="1" applyFill="1" applyBorder="1"/>
    <xf numFmtId="2" fontId="7" fillId="9" borderId="4" xfId="1" applyNumberFormat="1" applyFont="1" applyFill="1" applyBorder="1"/>
    <xf numFmtId="2" fontId="7" fillId="9" borderId="6" xfId="1" applyNumberFormat="1" applyFont="1" applyFill="1" applyBorder="1"/>
    <xf numFmtId="0" fontId="19" fillId="0" borderId="0" xfId="0" applyFont="1"/>
    <xf numFmtId="0" fontId="0" fillId="11" borderId="0" xfId="0" applyFill="1"/>
    <xf numFmtId="0" fontId="21" fillId="2" borderId="1" xfId="0" applyFont="1" applyFill="1" applyBorder="1" applyAlignment="1">
      <alignment horizontal="left"/>
    </xf>
    <xf numFmtId="0" fontId="21" fillId="2" borderId="2" xfId="0" applyFont="1" applyFill="1" applyBorder="1" applyAlignment="1">
      <alignment horizontal="center"/>
    </xf>
    <xf numFmtId="0" fontId="23" fillId="2" borderId="2" xfId="0" applyFont="1" applyFill="1" applyBorder="1"/>
    <xf numFmtId="0" fontId="24" fillId="2" borderId="3" xfId="2" applyFont="1" applyFill="1" applyBorder="1" applyAlignment="1">
      <alignment horizontal="center"/>
    </xf>
    <xf numFmtId="0" fontId="24" fillId="2" borderId="4" xfId="2" applyFont="1" applyFill="1" applyBorder="1" applyAlignment="1">
      <alignment horizontal="left"/>
    </xf>
    <xf numFmtId="0" fontId="21" fillId="2" borderId="0" xfId="0" applyFont="1" applyFill="1" applyAlignment="1">
      <alignment horizontal="center"/>
    </xf>
    <xf numFmtId="0" fontId="23" fillId="2" borderId="0" xfId="0" applyFont="1" applyFill="1"/>
    <xf numFmtId="0" fontId="21" fillId="2" borderId="5" xfId="0" applyFont="1" applyFill="1" applyBorder="1" applyAlignment="1">
      <alignment horizontal="center"/>
    </xf>
    <xf numFmtId="0" fontId="21" fillId="2" borderId="6" xfId="2" applyFont="1" applyFill="1" applyBorder="1" applyAlignment="1">
      <alignment horizontal="left"/>
    </xf>
    <xf numFmtId="0" fontId="21" fillId="2" borderId="7" xfId="2" applyFont="1" applyFill="1" applyBorder="1" applyAlignment="1">
      <alignment horizontal="left"/>
    </xf>
    <xf numFmtId="0" fontId="23" fillId="2" borderId="7" xfId="0" applyFont="1" applyFill="1" applyBorder="1"/>
    <xf numFmtId="0" fontId="22" fillId="2" borderId="8" xfId="0" applyFont="1" applyFill="1" applyBorder="1" applyAlignment="1">
      <alignment horizontal="center"/>
    </xf>
    <xf numFmtId="0" fontId="15" fillId="0" borderId="0" xfId="0" applyFont="1" applyAlignment="1">
      <alignment horizontal="right" vertical="center"/>
    </xf>
    <xf numFmtId="164" fontId="12" fillId="8" borderId="0" xfId="0" applyNumberFormat="1" applyFont="1" applyFill="1" applyAlignment="1" applyProtection="1">
      <alignment horizontal="right" vertical="center"/>
      <protection locked="0"/>
    </xf>
    <xf numFmtId="0" fontId="20" fillId="2" borderId="0" xfId="0" applyFont="1" applyFill="1" applyAlignment="1">
      <alignment horizontal="center" vertical="center" wrapText="1"/>
    </xf>
    <xf numFmtId="0" fontId="25" fillId="2" borderId="1" xfId="2" applyFont="1" applyFill="1" applyBorder="1" applyAlignment="1">
      <alignment horizontal="center"/>
    </xf>
    <xf numFmtId="0" fontId="25" fillId="2" borderId="2" xfId="2" applyFont="1" applyFill="1" applyBorder="1" applyAlignment="1">
      <alignment horizontal="center"/>
    </xf>
    <xf numFmtId="0" fontId="25" fillId="2" borderId="36" xfId="2" applyFont="1" applyFill="1" applyBorder="1" applyAlignment="1">
      <alignment horizontal="center"/>
    </xf>
    <xf numFmtId="0" fontId="26" fillId="2" borderId="4" xfId="0" applyFont="1" applyFill="1" applyBorder="1" applyAlignment="1">
      <alignment horizontal="center"/>
    </xf>
    <xf numFmtId="0" fontId="26" fillId="2" borderId="0" xfId="0" applyFont="1" applyFill="1" applyAlignment="1">
      <alignment horizontal="center"/>
    </xf>
    <xf numFmtId="0" fontId="26" fillId="2" borderId="37" xfId="0" applyFont="1" applyFill="1" applyBorder="1" applyAlignment="1">
      <alignment horizontal="center"/>
    </xf>
    <xf numFmtId="0" fontId="26" fillId="2" borderId="6" xfId="0" applyFont="1" applyFill="1" applyBorder="1" applyAlignment="1">
      <alignment horizontal="center"/>
    </xf>
    <xf numFmtId="0" fontId="26" fillId="2" borderId="7" xfId="0" applyFont="1" applyFill="1" applyBorder="1" applyAlignment="1">
      <alignment horizontal="center"/>
    </xf>
    <xf numFmtId="0" fontId="26" fillId="2" borderId="38" xfId="0" applyFont="1" applyFill="1" applyBorder="1" applyAlignment="1">
      <alignment horizontal="center"/>
    </xf>
    <xf numFmtId="4" fontId="9" fillId="8" borderId="15" xfId="0" applyNumberFormat="1" applyFont="1" applyFill="1" applyBorder="1" applyAlignment="1" applyProtection="1">
      <alignment horizontal="center"/>
      <protection locked="0"/>
    </xf>
    <xf numFmtId="4" fontId="9" fillId="8" borderId="16" xfId="0" applyNumberFormat="1" applyFont="1" applyFill="1" applyBorder="1" applyAlignment="1" applyProtection="1">
      <alignment horizontal="center"/>
      <protection locked="0"/>
    </xf>
    <xf numFmtId="0" fontId="5" fillId="9" borderId="1" xfId="0" applyFont="1" applyFill="1" applyBorder="1" applyAlignment="1">
      <alignment horizontal="center"/>
    </xf>
    <xf numFmtId="0" fontId="4" fillId="9" borderId="2" xfId="0" applyFont="1" applyFill="1" applyBorder="1" applyAlignment="1">
      <alignment horizontal="center"/>
    </xf>
    <xf numFmtId="0" fontId="4" fillId="9" borderId="3" xfId="0" applyFont="1" applyFill="1" applyBorder="1" applyAlignment="1">
      <alignment horizontal="center"/>
    </xf>
    <xf numFmtId="0" fontId="11" fillId="6" borderId="1" xfId="0" applyFont="1" applyFill="1" applyBorder="1" applyAlignment="1">
      <alignment horizontal="center"/>
    </xf>
    <xf numFmtId="0" fontId="11" fillId="6" borderId="3" xfId="0" applyFont="1" applyFill="1" applyBorder="1" applyAlignment="1">
      <alignment horizontal="center"/>
    </xf>
    <xf numFmtId="0" fontId="12" fillId="0" borderId="0" xfId="0" applyFont="1" applyAlignment="1">
      <alignment horizontal="center"/>
    </xf>
    <xf numFmtId="0" fontId="5" fillId="7" borderId="21" xfId="0" applyFont="1" applyFill="1" applyBorder="1" applyAlignment="1">
      <alignment horizontal="center" vertical="center" textRotation="180"/>
    </xf>
    <xf numFmtId="0" fontId="5" fillId="7" borderId="5" xfId="0" applyFont="1" applyFill="1" applyBorder="1" applyAlignment="1">
      <alignment horizontal="center" vertical="center" textRotation="180"/>
    </xf>
    <xf numFmtId="0" fontId="5" fillId="7" borderId="24" xfId="0" applyFont="1" applyFill="1" applyBorder="1" applyAlignment="1">
      <alignment horizontal="center" vertical="center" textRotation="180"/>
    </xf>
    <xf numFmtId="164" fontId="5" fillId="5" borderId="15" xfId="0" applyNumberFormat="1" applyFont="1" applyFill="1" applyBorder="1" applyAlignment="1">
      <alignment horizontal="center" vertical="center"/>
    </xf>
    <xf numFmtId="0" fontId="11" fillId="6" borderId="15" xfId="0" applyFont="1" applyFill="1" applyBorder="1" applyAlignment="1">
      <alignment horizontal="center"/>
    </xf>
    <xf numFmtId="0" fontId="11" fillId="6" borderId="16" xfId="0" applyFont="1" applyFill="1" applyBorder="1" applyAlignment="1">
      <alignment horizontal="center"/>
    </xf>
    <xf numFmtId="0" fontId="11" fillId="3" borderId="7" xfId="0" applyFont="1" applyFill="1" applyBorder="1" applyAlignment="1">
      <alignment horizontal="center"/>
    </xf>
    <xf numFmtId="0" fontId="11" fillId="3" borderId="8" xfId="0" applyFont="1" applyFill="1" applyBorder="1" applyAlignment="1">
      <alignment horizontal="center"/>
    </xf>
    <xf numFmtId="0" fontId="11" fillId="3" borderId="2" xfId="0" applyFont="1" applyFill="1" applyBorder="1" applyAlignment="1">
      <alignment horizontal="center"/>
    </xf>
    <xf numFmtId="0" fontId="11" fillId="3" borderId="3" xfId="0" applyFont="1" applyFill="1" applyBorder="1" applyAlignment="1">
      <alignment horizontal="center"/>
    </xf>
    <xf numFmtId="0" fontId="5" fillId="5" borderId="4" xfId="0" applyFont="1" applyFill="1" applyBorder="1" applyAlignment="1">
      <alignment horizontal="center" vertical="center"/>
    </xf>
    <xf numFmtId="0" fontId="5" fillId="5" borderId="9" xfId="0" applyFont="1" applyFill="1" applyBorder="1" applyAlignment="1">
      <alignment horizontal="center" vertical="center"/>
    </xf>
    <xf numFmtId="164" fontId="5" fillId="5" borderId="5" xfId="0" applyNumberFormat="1" applyFont="1" applyFill="1" applyBorder="1" applyAlignment="1">
      <alignment horizontal="center" vertical="center"/>
    </xf>
    <xf numFmtId="164" fontId="5" fillId="5" borderId="11" xfId="0" applyNumberFormat="1" applyFont="1" applyFill="1" applyBorder="1" applyAlignment="1">
      <alignment horizontal="center" vertical="center"/>
    </xf>
    <xf numFmtId="0" fontId="5" fillId="0" borderId="12" xfId="0" applyFont="1" applyBorder="1" applyAlignment="1">
      <alignment horizontal="center" vertical="center"/>
    </xf>
    <xf numFmtId="0" fontId="5" fillId="0" borderId="9" xfId="0" applyFont="1" applyBorder="1" applyAlignment="1">
      <alignment horizontal="center" vertical="center"/>
    </xf>
    <xf numFmtId="164" fontId="5" fillId="5" borderId="14" xfId="0" applyNumberFormat="1" applyFont="1" applyFill="1" applyBorder="1" applyAlignment="1">
      <alignment horizontal="center" vertical="center"/>
    </xf>
    <xf numFmtId="0" fontId="5" fillId="0" borderId="6" xfId="0" applyFont="1" applyBorder="1" applyAlignment="1">
      <alignment horizontal="center" vertical="center"/>
    </xf>
    <xf numFmtId="0" fontId="4" fillId="0" borderId="8" xfId="0" applyFont="1" applyBorder="1" applyAlignment="1">
      <alignment horizontal="center" vertical="center"/>
    </xf>
  </cellXfs>
  <cellStyles count="5">
    <cellStyle name="Hyperlink" xfId="2" builtinId="8"/>
    <cellStyle name="Hyperlink 3" xfId="4" xr:uid="{5B2D0758-A6BA-2946-989D-37AFC94136AE}"/>
    <cellStyle name="Normal" xfId="0" builtinId="0"/>
    <cellStyle name="Normal 3" xfId="1" xr:uid="{150A7FBA-7A4E-4E4D-99A1-253F3C260301}"/>
    <cellStyle name="Normal 4" xfId="3" xr:uid="{A42ACF20-E5B0-F34F-965A-00F07001EE4F}"/>
  </cellStyles>
  <dxfs count="7">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2.xml.rels><?xml version="1.0" encoding="UTF-8" standalone="yes"?>
<Relationships xmlns="http://schemas.openxmlformats.org/package/2006/relationships"><Relationship Id="rId3" Type="http://schemas.openxmlformats.org/officeDocument/2006/relationships/image" Target="../media/image3.jp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267175572519083E-2"/>
          <c:y val="1.2482662968099861E-2"/>
          <c:w val="0.96946564885496178"/>
          <c:h val="0.96948682385575591"/>
        </c:manualLayout>
      </c:layout>
      <c:scatterChart>
        <c:scatterStyle val="lineMarker"/>
        <c:varyColors val="0"/>
        <c:ser>
          <c:idx val="1"/>
          <c:order val="0"/>
          <c:tx>
            <c:v>Earth orbit</c:v>
          </c:tx>
          <c:spPr>
            <a:ln w="25400" cap="rnd">
              <a:solidFill>
                <a:srgbClr val="C00000"/>
              </a:solidFill>
            </a:ln>
            <a:effectLst>
              <a:glow>
                <a:schemeClr val="accent2">
                  <a:satMod val="175000"/>
                  <a:alpha val="14000"/>
                </a:schemeClr>
              </a:glow>
            </a:effectLst>
          </c:spPr>
          <c:marker>
            <c:symbol val="circle"/>
            <c:size val="3"/>
            <c:spPr>
              <a:noFill/>
              <a:ln>
                <a:noFill/>
              </a:ln>
              <a:effectLst>
                <a:glow>
                  <a:schemeClr val="accent2">
                    <a:satMod val="175000"/>
                    <a:alpha val="14000"/>
                  </a:schemeClr>
                </a:glow>
              </a:effectLst>
            </c:spPr>
          </c:marker>
          <c:xVal>
            <c:numRef>
              <c:f>'Sun-Earth-Moon Model'!$I$67:$I$139</c:f>
              <c:numCache>
                <c:formatCode>0.00</c:formatCode>
                <c:ptCount val="73"/>
                <c:pt idx="0">
                  <c:v>3</c:v>
                </c:pt>
                <c:pt idx="1">
                  <c:v>2.9885840942752369</c:v>
                </c:pt>
                <c:pt idx="2">
                  <c:v>2.9544232590366239</c:v>
                </c:pt>
                <c:pt idx="3">
                  <c:v>2.897777478867205</c:v>
                </c:pt>
                <c:pt idx="4">
                  <c:v>2.8190778623577253</c:v>
                </c:pt>
                <c:pt idx="5">
                  <c:v>2.7189233611099497</c:v>
                </c:pt>
                <c:pt idx="6">
                  <c:v>2.598076211353316</c:v>
                </c:pt>
                <c:pt idx="7">
                  <c:v>2.4574561328669753</c:v>
                </c:pt>
                <c:pt idx="8">
                  <c:v>2.2981333293569342</c:v>
                </c:pt>
                <c:pt idx="9">
                  <c:v>2.1213203435596428</c:v>
                </c:pt>
                <c:pt idx="10">
                  <c:v>1.9283628290596182</c:v>
                </c:pt>
                <c:pt idx="11">
                  <c:v>1.7207293090531386</c:v>
                </c:pt>
                <c:pt idx="12">
                  <c:v>1.5000000000000004</c:v>
                </c:pt>
                <c:pt idx="13">
                  <c:v>1.2678547852220983</c:v>
                </c:pt>
                <c:pt idx="14">
                  <c:v>1.0260604299770064</c:v>
                </c:pt>
                <c:pt idx="15">
                  <c:v>0.77645713530756222</c:v>
                </c:pt>
                <c:pt idx="16">
                  <c:v>0.52094453300079124</c:v>
                </c:pt>
                <c:pt idx="17">
                  <c:v>0.26146722824297441</c:v>
                </c:pt>
                <c:pt idx="18">
                  <c:v>1.83772268236293E-16</c:v>
                </c:pt>
                <c:pt idx="19">
                  <c:v>-0.26146722824297469</c:v>
                </c:pt>
                <c:pt idx="20">
                  <c:v>-0.52094453300079091</c:v>
                </c:pt>
                <c:pt idx="21">
                  <c:v>-0.77645713530756255</c:v>
                </c:pt>
                <c:pt idx="22">
                  <c:v>-1.0260604299770062</c:v>
                </c:pt>
                <c:pt idx="23">
                  <c:v>-1.267854785222098</c:v>
                </c:pt>
                <c:pt idx="24">
                  <c:v>-1.4999999999999993</c:v>
                </c:pt>
                <c:pt idx="25">
                  <c:v>-1.7207293090531386</c:v>
                </c:pt>
                <c:pt idx="26">
                  <c:v>-1.9283628290596182</c:v>
                </c:pt>
                <c:pt idx="27">
                  <c:v>-2.1213203435596424</c:v>
                </c:pt>
                <c:pt idx="28">
                  <c:v>-2.2981333293569337</c:v>
                </c:pt>
                <c:pt idx="29">
                  <c:v>-2.4574561328669757</c:v>
                </c:pt>
                <c:pt idx="30">
                  <c:v>-2.598076211353316</c:v>
                </c:pt>
                <c:pt idx="31">
                  <c:v>-2.7189233611099497</c:v>
                </c:pt>
                <c:pt idx="32">
                  <c:v>-2.8190778623577248</c:v>
                </c:pt>
                <c:pt idx="33">
                  <c:v>-2.8977774788672046</c:v>
                </c:pt>
                <c:pt idx="34">
                  <c:v>-2.9544232590366239</c:v>
                </c:pt>
                <c:pt idx="35">
                  <c:v>-2.9885840942752369</c:v>
                </c:pt>
                <c:pt idx="36">
                  <c:v>-3</c:v>
                </c:pt>
                <c:pt idx="37">
                  <c:v>-2.9885840942752369</c:v>
                </c:pt>
                <c:pt idx="38">
                  <c:v>-2.9544232590366239</c:v>
                </c:pt>
                <c:pt idx="39">
                  <c:v>-2.897777478867205</c:v>
                </c:pt>
                <c:pt idx="40">
                  <c:v>-2.8190778623577253</c:v>
                </c:pt>
                <c:pt idx="41">
                  <c:v>-2.7189233611099501</c:v>
                </c:pt>
                <c:pt idx="42">
                  <c:v>-2.598076211353316</c:v>
                </c:pt>
                <c:pt idx="43">
                  <c:v>-2.4574561328669753</c:v>
                </c:pt>
                <c:pt idx="44">
                  <c:v>-2.2981333293569342</c:v>
                </c:pt>
                <c:pt idx="45">
                  <c:v>-2.1213203435596428</c:v>
                </c:pt>
                <c:pt idx="46">
                  <c:v>-1.9283628290596184</c:v>
                </c:pt>
                <c:pt idx="47">
                  <c:v>-1.720729309053139</c:v>
                </c:pt>
                <c:pt idx="48">
                  <c:v>-1.5000000000000013</c:v>
                </c:pt>
                <c:pt idx="49">
                  <c:v>-1.2678547852220974</c:v>
                </c:pt>
                <c:pt idx="50">
                  <c:v>-1.0260604299770058</c:v>
                </c:pt>
                <c:pt idx="51">
                  <c:v>-0.77645713530756189</c:v>
                </c:pt>
                <c:pt idx="52">
                  <c:v>-0.52094453300079102</c:v>
                </c:pt>
                <c:pt idx="53">
                  <c:v>-0.26146722824297475</c:v>
                </c:pt>
                <c:pt idx="54">
                  <c:v>-5.51316804708879E-16</c:v>
                </c:pt>
                <c:pt idx="55">
                  <c:v>0.26146722824297364</c:v>
                </c:pt>
                <c:pt idx="56">
                  <c:v>0.52094453300078991</c:v>
                </c:pt>
                <c:pt idx="57">
                  <c:v>0.77645713530756089</c:v>
                </c:pt>
                <c:pt idx="58">
                  <c:v>1.0260604299770071</c:v>
                </c:pt>
                <c:pt idx="59">
                  <c:v>1.2678547852220987</c:v>
                </c:pt>
                <c:pt idx="60">
                  <c:v>1.5000000000000004</c:v>
                </c:pt>
                <c:pt idx="61">
                  <c:v>1.7207293090531381</c:v>
                </c:pt>
                <c:pt idx="62">
                  <c:v>1.9283628290596178</c:v>
                </c:pt>
                <c:pt idx="63">
                  <c:v>2.1213203435596419</c:v>
                </c:pt>
                <c:pt idx="64">
                  <c:v>2.2981333293569333</c:v>
                </c:pt>
                <c:pt idx="65">
                  <c:v>2.4574561328669748</c:v>
                </c:pt>
                <c:pt idx="66">
                  <c:v>2.5980762113533151</c:v>
                </c:pt>
                <c:pt idx="67">
                  <c:v>2.7189233611099501</c:v>
                </c:pt>
                <c:pt idx="68">
                  <c:v>2.8190778623577253</c:v>
                </c:pt>
                <c:pt idx="69">
                  <c:v>2.897777478867205</c:v>
                </c:pt>
                <c:pt idx="70">
                  <c:v>2.9544232590366239</c:v>
                </c:pt>
                <c:pt idx="71">
                  <c:v>2.9885840942752369</c:v>
                </c:pt>
                <c:pt idx="72">
                  <c:v>3</c:v>
                </c:pt>
              </c:numCache>
            </c:numRef>
          </c:xVal>
          <c:yVal>
            <c:numRef>
              <c:f>'Sun-Earth-Moon Model'!$J$67:$J$139</c:f>
              <c:numCache>
                <c:formatCode>0.00</c:formatCode>
                <c:ptCount val="73"/>
                <c:pt idx="0">
                  <c:v>0</c:v>
                </c:pt>
                <c:pt idx="1">
                  <c:v>0.26146722824297453</c:v>
                </c:pt>
                <c:pt idx="2">
                  <c:v>0.52094453300079102</c:v>
                </c:pt>
                <c:pt idx="3">
                  <c:v>0.77645713530756222</c:v>
                </c:pt>
                <c:pt idx="4">
                  <c:v>1.0260604299770062</c:v>
                </c:pt>
                <c:pt idx="5">
                  <c:v>1.2678547852220983</c:v>
                </c:pt>
                <c:pt idx="6">
                  <c:v>1.4999999999999998</c:v>
                </c:pt>
                <c:pt idx="7">
                  <c:v>1.7207293090531381</c:v>
                </c:pt>
                <c:pt idx="8">
                  <c:v>1.9283628290596178</c:v>
                </c:pt>
                <c:pt idx="9">
                  <c:v>2.1213203435596424</c:v>
                </c:pt>
                <c:pt idx="10">
                  <c:v>2.2981333293569342</c:v>
                </c:pt>
                <c:pt idx="11">
                  <c:v>2.4574561328669753</c:v>
                </c:pt>
                <c:pt idx="12">
                  <c:v>2.598076211353316</c:v>
                </c:pt>
                <c:pt idx="13">
                  <c:v>2.7189233611099497</c:v>
                </c:pt>
                <c:pt idx="14">
                  <c:v>2.8190778623577248</c:v>
                </c:pt>
                <c:pt idx="15">
                  <c:v>2.897777478867205</c:v>
                </c:pt>
                <c:pt idx="16">
                  <c:v>2.9544232590366239</c:v>
                </c:pt>
                <c:pt idx="17">
                  <c:v>2.9885840942752369</c:v>
                </c:pt>
                <c:pt idx="18">
                  <c:v>3</c:v>
                </c:pt>
                <c:pt idx="19">
                  <c:v>2.9885840942752369</c:v>
                </c:pt>
                <c:pt idx="20">
                  <c:v>2.9544232590366239</c:v>
                </c:pt>
                <c:pt idx="21">
                  <c:v>2.897777478867205</c:v>
                </c:pt>
                <c:pt idx="22">
                  <c:v>2.8190778623577253</c:v>
                </c:pt>
                <c:pt idx="23">
                  <c:v>2.7189233611099501</c:v>
                </c:pt>
                <c:pt idx="24">
                  <c:v>2.598076211353316</c:v>
                </c:pt>
                <c:pt idx="25">
                  <c:v>2.4574561328669748</c:v>
                </c:pt>
                <c:pt idx="26">
                  <c:v>2.2981333293569342</c:v>
                </c:pt>
                <c:pt idx="27">
                  <c:v>2.1213203435596428</c:v>
                </c:pt>
                <c:pt idx="28">
                  <c:v>1.9283628290596184</c:v>
                </c:pt>
                <c:pt idx="29">
                  <c:v>1.7207293090531377</c:v>
                </c:pt>
                <c:pt idx="30">
                  <c:v>1.4999999999999998</c:v>
                </c:pt>
                <c:pt idx="31">
                  <c:v>1.2678547852220985</c:v>
                </c:pt>
                <c:pt idx="32">
                  <c:v>1.0260604299770066</c:v>
                </c:pt>
                <c:pt idx="33">
                  <c:v>0.77645713530756311</c:v>
                </c:pt>
                <c:pt idx="34">
                  <c:v>0.5209445330007908</c:v>
                </c:pt>
                <c:pt idx="35">
                  <c:v>0.26146722824297458</c:v>
                </c:pt>
                <c:pt idx="36">
                  <c:v>3.67544536472586E-16</c:v>
                </c:pt>
                <c:pt idx="37">
                  <c:v>-0.26146722824297386</c:v>
                </c:pt>
                <c:pt idx="38">
                  <c:v>-0.52094453300079135</c:v>
                </c:pt>
                <c:pt idx="39">
                  <c:v>-0.77645713530756244</c:v>
                </c:pt>
                <c:pt idx="40">
                  <c:v>-1.026060429977006</c:v>
                </c:pt>
                <c:pt idx="41">
                  <c:v>-1.2678547852220978</c:v>
                </c:pt>
                <c:pt idx="42">
                  <c:v>-1.5000000000000004</c:v>
                </c:pt>
                <c:pt idx="43">
                  <c:v>-1.7207293090531386</c:v>
                </c:pt>
                <c:pt idx="44">
                  <c:v>-1.9283628290596178</c:v>
                </c:pt>
                <c:pt idx="45">
                  <c:v>-2.1213203435596424</c:v>
                </c:pt>
                <c:pt idx="46">
                  <c:v>-2.2981333293569337</c:v>
                </c:pt>
                <c:pt idx="47">
                  <c:v>-2.4574561328669748</c:v>
                </c:pt>
                <c:pt idx="48">
                  <c:v>-2.5980762113533151</c:v>
                </c:pt>
                <c:pt idx="49">
                  <c:v>-2.7189233611099501</c:v>
                </c:pt>
                <c:pt idx="50">
                  <c:v>-2.8190778623577253</c:v>
                </c:pt>
                <c:pt idx="51">
                  <c:v>-2.897777478867205</c:v>
                </c:pt>
                <c:pt idx="52">
                  <c:v>-2.9544232590366239</c:v>
                </c:pt>
                <c:pt idx="53">
                  <c:v>-2.9885840942752369</c:v>
                </c:pt>
                <c:pt idx="54">
                  <c:v>-3</c:v>
                </c:pt>
                <c:pt idx="55">
                  <c:v>-2.9885840942752369</c:v>
                </c:pt>
                <c:pt idx="56">
                  <c:v>-2.9544232590366244</c:v>
                </c:pt>
                <c:pt idx="57">
                  <c:v>-2.897777478867205</c:v>
                </c:pt>
                <c:pt idx="58">
                  <c:v>-2.8190778623577248</c:v>
                </c:pt>
                <c:pt idx="59">
                  <c:v>-2.7189233611099497</c:v>
                </c:pt>
                <c:pt idx="60">
                  <c:v>-2.598076211353316</c:v>
                </c:pt>
                <c:pt idx="61">
                  <c:v>-2.4574561328669753</c:v>
                </c:pt>
                <c:pt idx="62">
                  <c:v>-2.2981333293569346</c:v>
                </c:pt>
                <c:pt idx="63">
                  <c:v>-2.1213203435596428</c:v>
                </c:pt>
                <c:pt idx="64">
                  <c:v>-1.9283628290596186</c:v>
                </c:pt>
                <c:pt idx="65">
                  <c:v>-1.7207293090531395</c:v>
                </c:pt>
                <c:pt idx="66">
                  <c:v>-1.5000000000000013</c:v>
                </c:pt>
                <c:pt idx="67">
                  <c:v>-1.2678547852220976</c:v>
                </c:pt>
                <c:pt idx="68">
                  <c:v>-1.0260604299770058</c:v>
                </c:pt>
                <c:pt idx="69">
                  <c:v>-0.776457135307562</c:v>
                </c:pt>
                <c:pt idx="70">
                  <c:v>-0.52094453300079113</c:v>
                </c:pt>
                <c:pt idx="71">
                  <c:v>-0.26146722824297497</c:v>
                </c:pt>
                <c:pt idx="72">
                  <c:v>-7.3508907294517201E-16</c:v>
                </c:pt>
              </c:numCache>
            </c:numRef>
          </c:yVal>
          <c:smooth val="1"/>
          <c:extLst>
            <c:ext xmlns:c16="http://schemas.microsoft.com/office/drawing/2014/chart" uri="{C3380CC4-5D6E-409C-BE32-E72D297353CC}">
              <c16:uniqueId val="{00000000-3E64-8D4F-B7AB-C6414B3325CF}"/>
            </c:ext>
          </c:extLst>
        </c:ser>
        <c:ser>
          <c:idx val="2"/>
          <c:order val="1"/>
          <c:tx>
            <c:v>Moon orbit</c:v>
          </c:tx>
          <c:spPr>
            <a:ln w="25400" cap="rnd">
              <a:solidFill>
                <a:srgbClr val="00B050"/>
              </a:solidFill>
            </a:ln>
            <a:effectLst>
              <a:glow>
                <a:schemeClr val="accent3">
                  <a:satMod val="175000"/>
                  <a:alpha val="14000"/>
                </a:schemeClr>
              </a:glow>
            </a:effectLst>
          </c:spPr>
          <c:marker>
            <c:symbol val="circle"/>
            <c:size val="3"/>
            <c:spPr>
              <a:noFill/>
              <a:ln>
                <a:noFill/>
              </a:ln>
              <a:effectLst>
                <a:glow>
                  <a:schemeClr val="accent3">
                    <a:satMod val="175000"/>
                    <a:alpha val="14000"/>
                  </a:schemeClr>
                </a:glow>
              </a:effectLst>
            </c:spPr>
          </c:marker>
          <c:xVal>
            <c:numRef>
              <c:f>'Sun-Earth-Moon Model'!$K$67:$K$139</c:f>
              <c:numCache>
                <c:formatCode>0.00</c:formatCode>
                <c:ptCount val="73"/>
                <c:pt idx="0">
                  <c:v>-1.4872030678754582</c:v>
                </c:pt>
                <c:pt idx="1">
                  <c:v>-1.4929110207378398</c:v>
                </c:pt>
                <c:pt idx="2">
                  <c:v>-1.5099914383571462</c:v>
                </c:pt>
                <c:pt idx="3">
                  <c:v>-1.5383143284418557</c:v>
                </c:pt>
                <c:pt idx="4">
                  <c:v>-1.5776641366965956</c:v>
                </c:pt>
                <c:pt idx="5">
                  <c:v>-1.6277413873204833</c:v>
                </c:pt>
                <c:pt idx="6">
                  <c:v>-1.6881649621988002</c:v>
                </c:pt>
                <c:pt idx="7">
                  <c:v>-1.7584750014419706</c:v>
                </c:pt>
                <c:pt idx="8">
                  <c:v>-1.8381364031969911</c:v>
                </c:pt>
                <c:pt idx="9">
                  <c:v>-1.9265428960956368</c:v>
                </c:pt>
                <c:pt idx="10">
                  <c:v>-2.0230216533456491</c:v>
                </c:pt>
                <c:pt idx="11">
                  <c:v>-2.1268384133488887</c:v>
                </c:pt>
                <c:pt idx="12">
                  <c:v>-2.2372030678754582</c:v>
                </c:pt>
                <c:pt idx="13">
                  <c:v>-2.3532756752644088</c:v>
                </c:pt>
                <c:pt idx="14">
                  <c:v>-2.4741728528869551</c:v>
                </c:pt>
                <c:pt idx="15">
                  <c:v>-2.5989745002216771</c:v>
                </c:pt>
                <c:pt idx="16">
                  <c:v>-2.7267308013750626</c:v>
                </c:pt>
                <c:pt idx="17">
                  <c:v>-2.856469453753971</c:v>
                </c:pt>
                <c:pt idx="18">
                  <c:v>-2.9872030678754582</c:v>
                </c:pt>
                <c:pt idx="19">
                  <c:v>-3.1179366819969454</c:v>
                </c:pt>
                <c:pt idx="20">
                  <c:v>-3.2476753343758538</c:v>
                </c:pt>
                <c:pt idx="21">
                  <c:v>-3.3754316355292393</c:v>
                </c:pt>
                <c:pt idx="22">
                  <c:v>-3.5002332828639613</c:v>
                </c:pt>
                <c:pt idx="23">
                  <c:v>-3.6211304604865071</c:v>
                </c:pt>
                <c:pt idx="24">
                  <c:v>-3.7372030678754578</c:v>
                </c:pt>
                <c:pt idx="25">
                  <c:v>-3.8475677224020277</c:v>
                </c:pt>
                <c:pt idx="26">
                  <c:v>-3.9513844824052673</c:v>
                </c:pt>
                <c:pt idx="27">
                  <c:v>-4.0478632396552792</c:v>
                </c:pt>
                <c:pt idx="28">
                  <c:v>-4.1362697325539255</c:v>
                </c:pt>
                <c:pt idx="29">
                  <c:v>-4.2159311343089456</c:v>
                </c:pt>
                <c:pt idx="30">
                  <c:v>-4.2862411735521162</c:v>
                </c:pt>
                <c:pt idx="31">
                  <c:v>-4.3466647484304328</c:v>
                </c:pt>
                <c:pt idx="32">
                  <c:v>-4.3967419990543206</c:v>
                </c:pt>
                <c:pt idx="33">
                  <c:v>-4.4360918073090607</c:v>
                </c:pt>
                <c:pt idx="34">
                  <c:v>-4.4644146973937699</c:v>
                </c:pt>
                <c:pt idx="35">
                  <c:v>-4.4814951150130771</c:v>
                </c:pt>
                <c:pt idx="36">
                  <c:v>-4.4872030678754582</c:v>
                </c:pt>
                <c:pt idx="37">
                  <c:v>-4.4814951150130771</c:v>
                </c:pt>
                <c:pt idx="38">
                  <c:v>-4.4644146973937699</c:v>
                </c:pt>
                <c:pt idx="39">
                  <c:v>-4.4360918073090607</c:v>
                </c:pt>
                <c:pt idx="40">
                  <c:v>-4.3967419990543206</c:v>
                </c:pt>
                <c:pt idx="41">
                  <c:v>-4.3466647484304328</c:v>
                </c:pt>
                <c:pt idx="42">
                  <c:v>-4.2862411735521162</c:v>
                </c:pt>
                <c:pt idx="43">
                  <c:v>-4.2159311343089456</c:v>
                </c:pt>
                <c:pt idx="44">
                  <c:v>-4.1362697325539255</c:v>
                </c:pt>
                <c:pt idx="45">
                  <c:v>-4.0478632396552801</c:v>
                </c:pt>
                <c:pt idx="46">
                  <c:v>-3.9513844824052673</c:v>
                </c:pt>
                <c:pt idx="47">
                  <c:v>-3.8475677224020277</c:v>
                </c:pt>
                <c:pt idx="48">
                  <c:v>-3.7372030678754591</c:v>
                </c:pt>
                <c:pt idx="49">
                  <c:v>-3.6211304604865067</c:v>
                </c:pt>
                <c:pt idx="50">
                  <c:v>-3.5002332828639613</c:v>
                </c:pt>
                <c:pt idx="51">
                  <c:v>-3.3754316355292393</c:v>
                </c:pt>
                <c:pt idx="52">
                  <c:v>-3.2476753343758538</c:v>
                </c:pt>
                <c:pt idx="53">
                  <c:v>-3.1179366819969454</c:v>
                </c:pt>
                <c:pt idx="54">
                  <c:v>-2.9872030678754586</c:v>
                </c:pt>
                <c:pt idx="55">
                  <c:v>-2.8564694537539714</c:v>
                </c:pt>
                <c:pt idx="56">
                  <c:v>-2.7267308013750631</c:v>
                </c:pt>
                <c:pt idx="57">
                  <c:v>-2.5989745002216775</c:v>
                </c:pt>
                <c:pt idx="58">
                  <c:v>-2.4741728528869547</c:v>
                </c:pt>
                <c:pt idx="59">
                  <c:v>-2.3532756752644088</c:v>
                </c:pt>
                <c:pt idx="60">
                  <c:v>-2.2372030678754582</c:v>
                </c:pt>
                <c:pt idx="61">
                  <c:v>-2.1268384133488891</c:v>
                </c:pt>
                <c:pt idx="62">
                  <c:v>-2.0230216533456495</c:v>
                </c:pt>
                <c:pt idx="63">
                  <c:v>-1.9265428960956372</c:v>
                </c:pt>
                <c:pt idx="64">
                  <c:v>-1.8381364031969916</c:v>
                </c:pt>
                <c:pt idx="65">
                  <c:v>-1.7584750014419708</c:v>
                </c:pt>
                <c:pt idx="66">
                  <c:v>-1.6881649621988006</c:v>
                </c:pt>
                <c:pt idx="67">
                  <c:v>-1.6277413873204831</c:v>
                </c:pt>
                <c:pt idx="68">
                  <c:v>-1.5776641366965956</c:v>
                </c:pt>
                <c:pt idx="69">
                  <c:v>-1.5383143284418557</c:v>
                </c:pt>
                <c:pt idx="70">
                  <c:v>-1.5099914383571462</c:v>
                </c:pt>
                <c:pt idx="71">
                  <c:v>-1.4929110207378398</c:v>
                </c:pt>
                <c:pt idx="72">
                  <c:v>-1.4872030678754582</c:v>
                </c:pt>
              </c:numCache>
            </c:numRef>
          </c:xVal>
          <c:yVal>
            <c:numRef>
              <c:f>'Sun-Earth-Moon Model'!$L$67:$L$139</c:f>
              <c:numCache>
                <c:formatCode>0.00</c:formatCode>
                <c:ptCount val="73"/>
                <c:pt idx="0">
                  <c:v>0.276799261696001</c:v>
                </c:pt>
                <c:pt idx="1">
                  <c:v>0.40753287581748826</c:v>
                </c:pt>
                <c:pt idx="2">
                  <c:v>0.53727152819639645</c:v>
                </c:pt>
                <c:pt idx="3">
                  <c:v>0.66502782934978211</c:v>
                </c:pt>
                <c:pt idx="4">
                  <c:v>0.78982947668450409</c:v>
                </c:pt>
                <c:pt idx="5">
                  <c:v>0.91072665430705013</c:v>
                </c:pt>
                <c:pt idx="6">
                  <c:v>1.0267992616960009</c:v>
                </c:pt>
                <c:pt idx="7">
                  <c:v>1.13716391622257</c:v>
                </c:pt>
                <c:pt idx="8">
                  <c:v>1.24098067622581</c:v>
                </c:pt>
                <c:pt idx="9">
                  <c:v>1.3374594334758223</c:v>
                </c:pt>
                <c:pt idx="10">
                  <c:v>1.4258659263744682</c:v>
                </c:pt>
                <c:pt idx="11">
                  <c:v>1.5055273281294888</c:v>
                </c:pt>
                <c:pt idx="12">
                  <c:v>1.5758373673726589</c:v>
                </c:pt>
                <c:pt idx="13">
                  <c:v>1.636260942250976</c:v>
                </c:pt>
                <c:pt idx="14">
                  <c:v>1.6863381928748633</c:v>
                </c:pt>
                <c:pt idx="15">
                  <c:v>1.7256880011296034</c:v>
                </c:pt>
                <c:pt idx="16">
                  <c:v>1.7540108912143131</c:v>
                </c:pt>
                <c:pt idx="17">
                  <c:v>1.7710913088336193</c:v>
                </c:pt>
                <c:pt idx="18">
                  <c:v>1.7767992616960009</c:v>
                </c:pt>
                <c:pt idx="19">
                  <c:v>1.7710913088336193</c:v>
                </c:pt>
                <c:pt idx="20">
                  <c:v>1.7540108912143131</c:v>
                </c:pt>
                <c:pt idx="21">
                  <c:v>1.7256880011296034</c:v>
                </c:pt>
                <c:pt idx="22">
                  <c:v>1.6863381928748638</c:v>
                </c:pt>
                <c:pt idx="23">
                  <c:v>1.636260942250976</c:v>
                </c:pt>
                <c:pt idx="24">
                  <c:v>1.5758373673726589</c:v>
                </c:pt>
                <c:pt idx="25">
                  <c:v>1.5055273281294883</c:v>
                </c:pt>
                <c:pt idx="26">
                  <c:v>1.4258659263744682</c:v>
                </c:pt>
                <c:pt idx="27">
                  <c:v>1.3374594334758223</c:v>
                </c:pt>
                <c:pt idx="28">
                  <c:v>1.2409806762258102</c:v>
                </c:pt>
                <c:pt idx="29">
                  <c:v>1.13716391622257</c:v>
                </c:pt>
                <c:pt idx="30">
                  <c:v>1.0267992616960009</c:v>
                </c:pt>
                <c:pt idx="31">
                  <c:v>0.91072665430705024</c:v>
                </c:pt>
                <c:pt idx="32">
                  <c:v>0.78982947668450432</c:v>
                </c:pt>
                <c:pt idx="33">
                  <c:v>0.66502782934978255</c:v>
                </c:pt>
                <c:pt idx="34">
                  <c:v>0.53727152819639645</c:v>
                </c:pt>
                <c:pt idx="35">
                  <c:v>0.40753287581748832</c:v>
                </c:pt>
                <c:pt idx="36">
                  <c:v>0.27679926169600116</c:v>
                </c:pt>
                <c:pt idx="37">
                  <c:v>0.14606564757451407</c:v>
                </c:pt>
                <c:pt idx="38">
                  <c:v>1.6326995195605321E-2</c:v>
                </c:pt>
                <c:pt idx="39">
                  <c:v>-0.11142930595778022</c:v>
                </c:pt>
                <c:pt idx="40">
                  <c:v>-0.23623095329250199</c:v>
                </c:pt>
                <c:pt idx="41">
                  <c:v>-0.35712813091504791</c:v>
                </c:pt>
                <c:pt idx="42">
                  <c:v>-0.47320073830399922</c:v>
                </c:pt>
                <c:pt idx="43">
                  <c:v>-0.5835653928305683</c:v>
                </c:pt>
                <c:pt idx="44">
                  <c:v>-0.68738215283380788</c:v>
                </c:pt>
                <c:pt idx="45">
                  <c:v>-0.78386091008382019</c:v>
                </c:pt>
                <c:pt idx="46">
                  <c:v>-0.87226740298246586</c:v>
                </c:pt>
                <c:pt idx="47">
                  <c:v>-0.95192880473748642</c:v>
                </c:pt>
                <c:pt idx="48">
                  <c:v>-1.0222388439806567</c:v>
                </c:pt>
                <c:pt idx="49">
                  <c:v>-1.0826624188589742</c:v>
                </c:pt>
                <c:pt idx="50">
                  <c:v>-1.1327396694828615</c:v>
                </c:pt>
                <c:pt idx="51">
                  <c:v>-1.1720894777376016</c:v>
                </c:pt>
                <c:pt idx="52">
                  <c:v>-1.2004123678223109</c:v>
                </c:pt>
                <c:pt idx="53">
                  <c:v>-1.2174927854416175</c:v>
                </c:pt>
                <c:pt idx="54">
                  <c:v>-1.2232007383039991</c:v>
                </c:pt>
                <c:pt idx="55">
                  <c:v>-1.2174927854416175</c:v>
                </c:pt>
                <c:pt idx="56">
                  <c:v>-1.2004123678223113</c:v>
                </c:pt>
                <c:pt idx="57">
                  <c:v>-1.1720894777376016</c:v>
                </c:pt>
                <c:pt idx="58">
                  <c:v>-1.1327396694828615</c:v>
                </c:pt>
                <c:pt idx="59">
                  <c:v>-1.0826624188589737</c:v>
                </c:pt>
                <c:pt idx="60">
                  <c:v>-1.0222388439806571</c:v>
                </c:pt>
                <c:pt idx="61">
                  <c:v>-0.95192880473748664</c:v>
                </c:pt>
                <c:pt idx="62">
                  <c:v>-0.8722674029824663</c:v>
                </c:pt>
                <c:pt idx="63">
                  <c:v>-0.78386091008382042</c:v>
                </c:pt>
                <c:pt idx="64">
                  <c:v>-0.68738215283380832</c:v>
                </c:pt>
                <c:pt idx="65">
                  <c:v>-0.58356539283056874</c:v>
                </c:pt>
                <c:pt idx="66">
                  <c:v>-0.47320073830399967</c:v>
                </c:pt>
                <c:pt idx="67">
                  <c:v>-0.3571281309150478</c:v>
                </c:pt>
                <c:pt idx="68">
                  <c:v>-0.23623095329250188</c:v>
                </c:pt>
                <c:pt idx="69">
                  <c:v>-0.11142930595778</c:v>
                </c:pt>
                <c:pt idx="70">
                  <c:v>1.6326995195605432E-2</c:v>
                </c:pt>
                <c:pt idx="71">
                  <c:v>0.14606564757451351</c:v>
                </c:pt>
                <c:pt idx="72">
                  <c:v>0.27679926169600061</c:v>
                </c:pt>
              </c:numCache>
            </c:numRef>
          </c:yVal>
          <c:smooth val="1"/>
          <c:extLst>
            <c:ext xmlns:c16="http://schemas.microsoft.com/office/drawing/2014/chart" uri="{C3380CC4-5D6E-409C-BE32-E72D297353CC}">
              <c16:uniqueId val="{00000001-3E64-8D4F-B7AB-C6414B3325CF}"/>
            </c:ext>
          </c:extLst>
        </c:ser>
        <c:ser>
          <c:idx val="5"/>
          <c:order val="2"/>
          <c:tx>
            <c:v>Sun</c:v>
          </c:tx>
          <c:spPr>
            <a:ln w="22225" cap="rnd">
              <a:solidFill>
                <a:srgbClr val="C00000"/>
              </a:solidFill>
            </a:ln>
            <a:effectLst>
              <a:glow rad="139700">
                <a:schemeClr val="accent6">
                  <a:satMod val="175000"/>
                  <a:alpha val="14000"/>
                </a:schemeClr>
              </a:glow>
            </a:effectLst>
          </c:spPr>
          <c:marker>
            <c:symbol val="circle"/>
            <c:size val="3"/>
            <c:spPr>
              <a:solidFill>
                <a:srgbClr val="C00000"/>
              </a:solidFill>
              <a:ln w="95250">
                <a:solidFill>
                  <a:srgbClr val="C00000"/>
                </a:solidFill>
              </a:ln>
              <a:effectLst>
                <a:glow rad="63500">
                  <a:schemeClr val="accent6">
                    <a:satMod val="175000"/>
                    <a:alpha val="25000"/>
                  </a:schemeClr>
                </a:glow>
              </a:effectLst>
            </c:spPr>
          </c:marker>
          <c:dPt>
            <c:idx val="0"/>
            <c:marker>
              <c:spPr>
                <a:solidFill>
                  <a:srgbClr val="C00000"/>
                </a:solidFill>
                <a:ln w="95250">
                  <a:solidFill>
                    <a:srgbClr val="C00000"/>
                  </a:solidFill>
                </a:ln>
                <a:effectLst>
                  <a:glow>
                    <a:schemeClr val="accent6">
                      <a:satMod val="175000"/>
                      <a:alpha val="14000"/>
                    </a:schemeClr>
                  </a:glow>
                </a:effectLst>
              </c:spPr>
            </c:marker>
            <c:bubble3D val="0"/>
            <c:spPr>
              <a:ln w="22225" cap="rnd">
                <a:solidFill>
                  <a:srgbClr val="C00000"/>
                </a:solidFill>
              </a:ln>
              <a:effectLst>
                <a:glow>
                  <a:schemeClr val="accent6">
                    <a:satMod val="175000"/>
                    <a:alpha val="14000"/>
                  </a:schemeClr>
                </a:glow>
              </a:effectLst>
            </c:spPr>
            <c:extLst>
              <c:ext xmlns:c16="http://schemas.microsoft.com/office/drawing/2014/chart" uri="{C3380CC4-5D6E-409C-BE32-E72D297353CC}">
                <c16:uniqueId val="{00000003-3E64-8D4F-B7AB-C6414B3325CF}"/>
              </c:ext>
            </c:extLst>
          </c:dPt>
          <c:dLbls>
            <c:dLbl>
              <c:idx val="0"/>
              <c:tx>
                <c:rich>
                  <a:bodyPr rot="0" vert="horz"/>
                  <a:lstStyle/>
                  <a:p>
                    <a:pPr>
                      <a:defRPr/>
                    </a:pPr>
                    <a:r>
                      <a:rPr lang="en-US"/>
                      <a:t>Sun</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3-3E64-8D4F-B7AB-C6414B3325CF}"/>
                </c:ext>
              </c:extLst>
            </c:dLbl>
            <c:spPr>
              <a:noFill/>
              <a:ln>
                <a:noFill/>
              </a:ln>
              <a:effectLst/>
            </c:spPr>
            <c:txPr>
              <a:bodyPr rot="0" vert="horz"/>
              <a:lstStyle/>
              <a:p>
                <a:pPr>
                  <a:defRPr/>
                </a:pPr>
                <a:endParaRPr lang="en-CH"/>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xVal>
            <c:numRef>
              <c:f>'Sun-Earth-Moon Model'!$K$35</c:f>
              <c:numCache>
                <c:formatCode>0.00</c:formatCode>
                <c:ptCount val="1"/>
                <c:pt idx="0">
                  <c:v>0</c:v>
                </c:pt>
              </c:numCache>
            </c:numRef>
          </c:xVal>
          <c:yVal>
            <c:numRef>
              <c:f>'Sun-Earth-Moon Model'!$K$36</c:f>
              <c:numCache>
                <c:formatCode>0.00</c:formatCode>
                <c:ptCount val="1"/>
                <c:pt idx="0">
                  <c:v>0</c:v>
                </c:pt>
              </c:numCache>
            </c:numRef>
          </c:yVal>
          <c:smooth val="0"/>
          <c:extLst>
            <c:ext xmlns:c16="http://schemas.microsoft.com/office/drawing/2014/chart" uri="{C3380CC4-5D6E-409C-BE32-E72D297353CC}">
              <c16:uniqueId val="{00000004-3E64-8D4F-B7AB-C6414B3325CF}"/>
            </c:ext>
          </c:extLst>
        </c:ser>
        <c:ser>
          <c:idx val="6"/>
          <c:order val="3"/>
          <c:tx>
            <c:v>Earth</c:v>
          </c:tx>
          <c:spPr>
            <a:ln w="22225" cap="rnd">
              <a:noFill/>
            </a:ln>
            <a:effectLst>
              <a:glow rad="139700">
                <a:schemeClr val="accent1">
                  <a:lumMod val="60000"/>
                  <a:satMod val="175000"/>
                  <a:alpha val="14000"/>
                </a:schemeClr>
              </a:glow>
            </a:effectLst>
          </c:spPr>
          <c:marker>
            <c:symbol val="circle"/>
            <c:size val="5"/>
            <c:spPr>
              <a:solidFill>
                <a:srgbClr val="C00000"/>
              </a:solidFill>
              <a:ln w="95250" cap="rnd">
                <a:solidFill>
                  <a:srgbClr val="C00000"/>
                </a:solidFill>
                <a:miter lim="800000"/>
              </a:ln>
              <a:effectLst>
                <a:glow rad="63500">
                  <a:schemeClr val="accent1">
                    <a:lumMod val="60000"/>
                    <a:satMod val="175000"/>
                    <a:alpha val="25000"/>
                  </a:schemeClr>
                </a:glow>
              </a:effectLst>
            </c:spPr>
          </c:marker>
          <c:dPt>
            <c:idx val="0"/>
            <c:marker>
              <c:spPr>
                <a:solidFill>
                  <a:srgbClr val="C00000"/>
                </a:solidFill>
                <a:ln w="95250" cap="rnd">
                  <a:solidFill>
                    <a:srgbClr val="002060"/>
                  </a:solidFill>
                  <a:miter lim="800000"/>
                </a:ln>
                <a:effectLst>
                  <a:glow rad="63500">
                    <a:schemeClr val="accent1">
                      <a:lumMod val="60000"/>
                      <a:satMod val="175000"/>
                      <a:alpha val="25000"/>
                    </a:schemeClr>
                  </a:glow>
                </a:effectLst>
              </c:spPr>
            </c:marker>
            <c:bubble3D val="0"/>
            <c:extLst>
              <c:ext xmlns:c16="http://schemas.microsoft.com/office/drawing/2014/chart" uri="{C3380CC4-5D6E-409C-BE32-E72D297353CC}">
                <c16:uniqueId val="{00000005-3E64-8D4F-B7AB-C6414B3325CF}"/>
              </c:ext>
            </c:extLst>
          </c:dPt>
          <c:dLbls>
            <c:dLbl>
              <c:idx val="0"/>
              <c:layout>
                <c:manualLayout>
                  <c:x val="-3.7473867119836947E-2"/>
                  <c:y val="-2.7739251040221964E-2"/>
                </c:manualLayout>
              </c:layout>
              <c:tx>
                <c:rich>
                  <a:bodyPr/>
                  <a:lstStyle/>
                  <a:p>
                    <a:r>
                      <a:rPr lang="en-US"/>
                      <a:t>Earth</a:t>
                    </a:r>
                  </a:p>
                </c:rich>
              </c:tx>
              <c:showLegendKey val="0"/>
              <c:showVal val="1"/>
              <c:showCatName val="0"/>
              <c:showSerName val="0"/>
              <c:showPercent val="0"/>
              <c:showBubbleSize val="0"/>
              <c:extLst>
                <c:ext xmlns:c15="http://schemas.microsoft.com/office/drawing/2012/chart" uri="{CE6537A1-D6FC-4f65-9D91-7224C49458BB}">
                  <c15:layout>
                    <c:manualLayout>
                      <c:w val="5.1804247924942759E-2"/>
                      <c:h val="3.8585298196948684E-2"/>
                    </c:manualLayout>
                  </c15:layout>
                  <c15:showDataLabelsRange val="0"/>
                </c:ext>
                <c:ext xmlns:c16="http://schemas.microsoft.com/office/drawing/2014/chart" uri="{C3380CC4-5D6E-409C-BE32-E72D297353CC}">
                  <c16:uniqueId val="{00000005-3E64-8D4F-B7AB-C6414B3325CF}"/>
                </c:ext>
              </c:extLst>
            </c:dLbl>
            <c:spPr>
              <a:noFill/>
              <a:ln>
                <a:noFill/>
              </a:ln>
              <a:effectLst/>
            </c:spPr>
            <c:txPr>
              <a:bodyPr rot="0" vert="horz"/>
              <a:lstStyle/>
              <a:p>
                <a:pPr>
                  <a:defRPr/>
                </a:pPr>
                <a:endParaRPr lang="en-CH"/>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'Sun-Earth-Moon Model'!$C$67</c:f>
              <c:numCache>
                <c:formatCode>0.00</c:formatCode>
                <c:ptCount val="1"/>
                <c:pt idx="0">
                  <c:v>-2.9872030678754582</c:v>
                </c:pt>
              </c:numCache>
            </c:numRef>
          </c:xVal>
          <c:yVal>
            <c:numRef>
              <c:f>'Sun-Earth-Moon Model'!$D$67</c:f>
              <c:numCache>
                <c:formatCode>0.00</c:formatCode>
                <c:ptCount val="1"/>
                <c:pt idx="0">
                  <c:v>0.276799261696001</c:v>
                </c:pt>
              </c:numCache>
            </c:numRef>
          </c:yVal>
          <c:smooth val="0"/>
          <c:extLst>
            <c:ext xmlns:c16="http://schemas.microsoft.com/office/drawing/2014/chart" uri="{C3380CC4-5D6E-409C-BE32-E72D297353CC}">
              <c16:uniqueId val="{00000006-3E64-8D4F-B7AB-C6414B3325CF}"/>
            </c:ext>
          </c:extLst>
        </c:ser>
        <c:ser>
          <c:idx val="3"/>
          <c:order val="4"/>
          <c:tx>
            <c:v>AN</c:v>
          </c:tx>
          <c:spPr>
            <a:ln w="22225">
              <a:solidFill>
                <a:schemeClr val="tx1"/>
              </a:solidFill>
            </a:ln>
          </c:spPr>
          <c:marker>
            <c:symbol val="circle"/>
            <c:size val="7"/>
            <c:spPr>
              <a:solidFill>
                <a:schemeClr val="tx1"/>
              </a:solidFill>
              <a:ln w="12700" cap="rnd">
                <a:noFill/>
              </a:ln>
            </c:spPr>
          </c:marker>
          <c:dLbls>
            <c:dLbl>
              <c:idx val="0"/>
              <c:layout>
                <c:manualLayout>
                  <c:x val="-1.6655100624566273E-2"/>
                  <c:y val="-1.9417475728155366E-2"/>
                </c:manualLayout>
              </c:layout>
              <c:tx>
                <c:rich>
                  <a:bodyPr/>
                  <a:lstStyle/>
                  <a:p>
                    <a:r>
                      <a:rPr lang="en-US"/>
                      <a:t>AN</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E64-8D4F-B7AB-C6414B3325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'Sun-Earth-Moon Model'!$C$81</c:f>
              <c:numCache>
                <c:formatCode>0.00</c:formatCode>
                <c:ptCount val="1"/>
                <c:pt idx="0">
                  <c:v>-4.4871677486064758</c:v>
                </c:pt>
              </c:numCache>
            </c:numRef>
          </c:xVal>
          <c:yVal>
            <c:numRef>
              <c:f>'Sun-Earth-Moon Model'!$D$81</c:f>
              <c:numCache>
                <c:formatCode>0.00</c:formatCode>
                <c:ptCount val="1"/>
                <c:pt idx="0">
                  <c:v>0.28709278196350285</c:v>
                </c:pt>
              </c:numCache>
            </c:numRef>
          </c:yVal>
          <c:smooth val="0"/>
          <c:extLst>
            <c:ext xmlns:c16="http://schemas.microsoft.com/office/drawing/2014/chart" uri="{C3380CC4-5D6E-409C-BE32-E72D297353CC}">
              <c16:uniqueId val="{00000008-3E64-8D4F-B7AB-C6414B3325CF}"/>
            </c:ext>
          </c:extLst>
        </c:ser>
        <c:ser>
          <c:idx val="4"/>
          <c:order val="5"/>
          <c:tx>
            <c:v>DN</c:v>
          </c:tx>
          <c:spPr>
            <a:ln w="22225">
              <a:solidFill>
                <a:schemeClr val="tx1"/>
              </a:solidFill>
            </a:ln>
          </c:spPr>
          <c:marker>
            <c:symbol val="circle"/>
            <c:size val="7"/>
            <c:spPr>
              <a:solidFill>
                <a:schemeClr val="tx1"/>
              </a:solidFill>
              <a:ln w="12700" cap="rnd">
                <a:noFill/>
              </a:ln>
            </c:spPr>
          </c:marker>
          <c:dLbls>
            <c:dLbl>
              <c:idx val="0"/>
              <c:tx>
                <c:rich>
                  <a:bodyPr/>
                  <a:lstStyle/>
                  <a:p>
                    <a:r>
                      <a:rPr lang="en-US"/>
                      <a:t>DN</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E64-8D4F-B7AB-C6414B3325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'Sun-Earth-Moon Model'!$C$80</c:f>
              <c:numCache>
                <c:formatCode>0.00</c:formatCode>
                <c:ptCount val="1"/>
                <c:pt idx="0">
                  <c:v>-1.487238387144441</c:v>
                </c:pt>
              </c:numCache>
            </c:numRef>
          </c:xVal>
          <c:yVal>
            <c:numRef>
              <c:f>'Sun-Earth-Moon Model'!$D$80</c:f>
              <c:numCache>
                <c:formatCode>0.00</c:formatCode>
                <c:ptCount val="1"/>
                <c:pt idx="0">
                  <c:v>0.26650574142849914</c:v>
                </c:pt>
              </c:numCache>
            </c:numRef>
          </c:yVal>
          <c:smooth val="0"/>
          <c:extLst>
            <c:ext xmlns:c16="http://schemas.microsoft.com/office/drawing/2014/chart" uri="{C3380CC4-5D6E-409C-BE32-E72D297353CC}">
              <c16:uniqueId val="{0000000A-3E64-8D4F-B7AB-C6414B3325CF}"/>
            </c:ext>
          </c:extLst>
        </c:ser>
        <c:ser>
          <c:idx val="8"/>
          <c:order val="6"/>
          <c:tx>
            <c:v>Moon</c:v>
          </c:tx>
          <c:spPr>
            <a:ln w="22225">
              <a:solidFill>
                <a:schemeClr val="tx1"/>
              </a:solidFill>
            </a:ln>
          </c:spPr>
          <c:marker>
            <c:symbol val="circle"/>
            <c:size val="7"/>
            <c:spPr>
              <a:solidFill>
                <a:srgbClr val="FFFF00"/>
              </a:solidFill>
              <a:ln>
                <a:solidFill>
                  <a:schemeClr val="tx1"/>
                </a:solidFill>
              </a:ln>
            </c:spPr>
          </c:marker>
          <c:dLbls>
            <c:dLbl>
              <c:idx val="0"/>
              <c:tx>
                <c:rich>
                  <a:bodyPr/>
                  <a:lstStyle/>
                  <a:p>
                    <a:r>
                      <a:rPr lang="en-US"/>
                      <a:t>Moon</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E64-8D4F-B7AB-C6414B3325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'Sun-Earth-Moon Model'!$C$78</c:f>
              <c:numCache>
                <c:formatCode>0.00</c:formatCode>
                <c:ptCount val="1"/>
                <c:pt idx="0">
                  <c:v>-4.4825985527969729</c:v>
                </c:pt>
              </c:numCache>
            </c:numRef>
          </c:xVal>
          <c:yVal>
            <c:numRef>
              <c:f>'Sun-Earth-Moon Model'!$D$78</c:f>
              <c:numCache>
                <c:formatCode>0.00</c:formatCode>
                <c:ptCount val="1"/>
                <c:pt idx="0">
                  <c:v>0.39424007094196833</c:v>
                </c:pt>
              </c:numCache>
            </c:numRef>
          </c:yVal>
          <c:smooth val="0"/>
          <c:extLst>
            <c:ext xmlns:c16="http://schemas.microsoft.com/office/drawing/2014/chart" uri="{C3380CC4-5D6E-409C-BE32-E72D297353CC}">
              <c16:uniqueId val="{0000000C-3E64-8D4F-B7AB-C6414B3325CF}"/>
            </c:ext>
          </c:extLst>
        </c:ser>
        <c:ser>
          <c:idx val="11"/>
          <c:order val="7"/>
          <c:tx>
            <c:v>Perigee</c:v>
          </c:tx>
          <c:marker>
            <c:symbol val="circle"/>
            <c:size val="7"/>
            <c:spPr>
              <a:ln>
                <a:noFill/>
              </a:ln>
            </c:spPr>
          </c:marker>
          <c:dPt>
            <c:idx val="0"/>
            <c:marker>
              <c:spPr>
                <a:solidFill>
                  <a:schemeClr val="tx1"/>
                </a:solidFill>
                <a:ln w="22225">
                  <a:noFill/>
                </a:ln>
              </c:spPr>
            </c:marker>
            <c:bubble3D val="0"/>
            <c:spPr>
              <a:ln>
                <a:solidFill>
                  <a:schemeClr val="tx1"/>
                </a:solidFill>
              </a:ln>
            </c:spPr>
            <c:extLst>
              <c:ext xmlns:c16="http://schemas.microsoft.com/office/drawing/2014/chart" uri="{C3380CC4-5D6E-409C-BE32-E72D297353CC}">
                <c16:uniqueId val="{0000000E-3E64-8D4F-B7AB-C6414B3325CF}"/>
              </c:ext>
            </c:extLst>
          </c:dPt>
          <c:dLbls>
            <c:dLbl>
              <c:idx val="0"/>
              <c:tx>
                <c:rich>
                  <a:bodyPr/>
                  <a:lstStyle/>
                  <a:p>
                    <a:r>
                      <a:rPr lang="en-US"/>
                      <a:t>Perigee</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E64-8D4F-B7AB-C6414B3325C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'Sun-Earth-Moon Model'!$C$83</c:f>
              <c:numCache>
                <c:formatCode>0.00</c:formatCode>
                <c:ptCount val="1"/>
                <c:pt idx="0">
                  <c:v>-1.681968907307722</c:v>
                </c:pt>
              </c:numCache>
            </c:numRef>
          </c:xVal>
          <c:yVal>
            <c:numRef>
              <c:f>'Sun-Earth-Moon Model'!$D$83</c:f>
              <c:numCache>
                <c:formatCode>0.00</c:formatCode>
                <c:ptCount val="1"/>
                <c:pt idx="0">
                  <c:v>-0.46236498668661463</c:v>
                </c:pt>
              </c:numCache>
            </c:numRef>
          </c:yVal>
          <c:smooth val="0"/>
          <c:extLst>
            <c:ext xmlns:c16="http://schemas.microsoft.com/office/drawing/2014/chart" uri="{C3380CC4-5D6E-409C-BE32-E72D297353CC}">
              <c16:uniqueId val="{0000000F-3E64-8D4F-B7AB-C6414B3325CF}"/>
            </c:ext>
          </c:extLst>
        </c:ser>
        <c:ser>
          <c:idx val="12"/>
          <c:order val="8"/>
          <c:tx>
            <c:v>Apogee</c:v>
          </c:tx>
          <c:spPr>
            <a:ln w="22225">
              <a:solidFill>
                <a:schemeClr val="tx1"/>
              </a:solidFill>
            </a:ln>
          </c:spPr>
          <c:marker>
            <c:symbol val="circle"/>
            <c:size val="7"/>
            <c:spPr>
              <a:solidFill>
                <a:schemeClr val="tx1"/>
              </a:solidFill>
              <a:ln>
                <a:noFill/>
              </a:ln>
            </c:spPr>
          </c:marker>
          <c:dLbls>
            <c:dLbl>
              <c:idx val="0"/>
              <c:tx>
                <c:rich>
                  <a:bodyPr/>
                  <a:lstStyle/>
                  <a:p>
                    <a:r>
                      <a:rPr lang="en-US"/>
                      <a:t>Apogee</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3E64-8D4F-B7AB-C6414B3325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'Sun-Earth-Moon Model'!$C$84</c:f>
              <c:numCache>
                <c:formatCode>0.00</c:formatCode>
                <c:ptCount val="1"/>
                <c:pt idx="0">
                  <c:v>-4.2924372284431946</c:v>
                </c:pt>
              </c:numCache>
            </c:numRef>
          </c:xVal>
          <c:yVal>
            <c:numRef>
              <c:f>'Sun-Earth-Moon Model'!$D$84</c:f>
              <c:numCache>
                <c:formatCode>0.00</c:formatCode>
                <c:ptCount val="1"/>
                <c:pt idx="0">
                  <c:v>1.0159635100786166</c:v>
                </c:pt>
              </c:numCache>
            </c:numRef>
          </c:yVal>
          <c:smooth val="0"/>
          <c:extLst>
            <c:ext xmlns:c16="http://schemas.microsoft.com/office/drawing/2014/chart" uri="{C3380CC4-5D6E-409C-BE32-E72D297353CC}">
              <c16:uniqueId val="{00000011-3E64-8D4F-B7AB-C6414B3325CF}"/>
            </c:ext>
          </c:extLst>
        </c:ser>
        <c:ser>
          <c:idx val="13"/>
          <c:order val="9"/>
          <c:tx>
            <c:v>Perigee-Apogee</c:v>
          </c:tx>
          <c:spPr>
            <a:ln>
              <a:prstDash val="sysDot"/>
            </a:ln>
          </c:spPr>
          <c:marker>
            <c:symbol val="none"/>
          </c:marker>
          <c:xVal>
            <c:numRef>
              <c:f>'Sun-Earth-Moon Model'!$C$83:$C$84</c:f>
              <c:numCache>
                <c:formatCode>0.00</c:formatCode>
                <c:ptCount val="2"/>
                <c:pt idx="0">
                  <c:v>-1.681968907307722</c:v>
                </c:pt>
                <c:pt idx="1">
                  <c:v>-4.2924372284431946</c:v>
                </c:pt>
              </c:numCache>
            </c:numRef>
          </c:xVal>
          <c:yVal>
            <c:numRef>
              <c:f>'Sun-Earth-Moon Model'!$D$83:$D$84</c:f>
              <c:numCache>
                <c:formatCode>0.00</c:formatCode>
                <c:ptCount val="2"/>
                <c:pt idx="0">
                  <c:v>-0.46236498668661463</c:v>
                </c:pt>
                <c:pt idx="1">
                  <c:v>1.0159635100786166</c:v>
                </c:pt>
              </c:numCache>
            </c:numRef>
          </c:yVal>
          <c:smooth val="0"/>
          <c:extLst>
            <c:ext xmlns:c16="http://schemas.microsoft.com/office/drawing/2014/chart" uri="{C3380CC4-5D6E-409C-BE32-E72D297353CC}">
              <c16:uniqueId val="{00000012-3E64-8D4F-B7AB-C6414B3325CF}"/>
            </c:ext>
          </c:extLst>
        </c:ser>
        <c:ser>
          <c:idx val="14"/>
          <c:order val="10"/>
          <c:tx>
            <c:v>DN-AN</c:v>
          </c:tx>
          <c:spPr>
            <a:ln>
              <a:prstDash val="sysDot"/>
            </a:ln>
          </c:spPr>
          <c:marker>
            <c:symbol val="none"/>
          </c:marker>
          <c:xVal>
            <c:numRef>
              <c:f>'Sun-Earth-Moon Model'!$C$80:$C$81</c:f>
              <c:numCache>
                <c:formatCode>0.00</c:formatCode>
                <c:ptCount val="2"/>
                <c:pt idx="0">
                  <c:v>-1.487238387144441</c:v>
                </c:pt>
                <c:pt idx="1">
                  <c:v>-4.4871677486064758</c:v>
                </c:pt>
              </c:numCache>
            </c:numRef>
          </c:xVal>
          <c:yVal>
            <c:numRef>
              <c:f>'Sun-Earth-Moon Model'!$D$80:$D$81</c:f>
              <c:numCache>
                <c:formatCode>0.00</c:formatCode>
                <c:ptCount val="2"/>
                <c:pt idx="0">
                  <c:v>0.26650574142849914</c:v>
                </c:pt>
                <c:pt idx="1">
                  <c:v>0.28709278196350285</c:v>
                </c:pt>
              </c:numCache>
            </c:numRef>
          </c:yVal>
          <c:smooth val="0"/>
          <c:extLst>
            <c:ext xmlns:c16="http://schemas.microsoft.com/office/drawing/2014/chart" uri="{C3380CC4-5D6E-409C-BE32-E72D297353CC}">
              <c16:uniqueId val="{00000013-3E64-8D4F-B7AB-C6414B3325CF}"/>
            </c:ext>
          </c:extLst>
        </c:ser>
        <c:ser>
          <c:idx val="0"/>
          <c:order val="11"/>
          <c:tx>
            <c:v>Moon-pos</c:v>
          </c:tx>
          <c:spPr>
            <a:ln>
              <a:solidFill>
                <a:schemeClr val="bg1">
                  <a:lumMod val="50000"/>
                </a:schemeClr>
              </a:solidFill>
            </a:ln>
          </c:spPr>
          <c:marker>
            <c:symbol val="circle"/>
            <c:size val="10"/>
            <c:spPr>
              <a:solidFill>
                <a:srgbClr val="FFFF00"/>
              </a:solidFill>
              <a:ln w="25400">
                <a:solidFill>
                  <a:schemeClr val="tx1"/>
                </a:solidFill>
              </a:ln>
            </c:spPr>
          </c:marker>
          <c:dPt>
            <c:idx val="1"/>
            <c:marker>
              <c:spPr>
                <a:solidFill>
                  <a:schemeClr val="accent3"/>
                </a:solidFill>
                <a:ln w="25400">
                  <a:solidFill>
                    <a:schemeClr val="tx1"/>
                  </a:solidFill>
                </a:ln>
              </c:spPr>
            </c:marker>
            <c:bubble3D val="0"/>
            <c:extLst>
              <c:ext xmlns:c16="http://schemas.microsoft.com/office/drawing/2014/chart" uri="{C3380CC4-5D6E-409C-BE32-E72D297353CC}">
                <c16:uniqueId val="{00000014-3E64-8D4F-B7AB-C6414B3325CF}"/>
              </c:ext>
            </c:extLst>
          </c:dPt>
          <c:xVal>
            <c:numRef>
              <c:f>'Sun-Earth-Moon Model'!$C$77:$C$78</c:f>
              <c:numCache>
                <c:formatCode>0.00</c:formatCode>
                <c:ptCount val="2"/>
                <c:pt idx="0">
                  <c:v>0</c:v>
                </c:pt>
                <c:pt idx="1">
                  <c:v>-4.4825985527969729</c:v>
                </c:pt>
              </c:numCache>
            </c:numRef>
          </c:xVal>
          <c:yVal>
            <c:numRef>
              <c:f>'Sun-Earth-Moon Model'!$D$77:$D$78</c:f>
              <c:numCache>
                <c:formatCode>0.00</c:formatCode>
                <c:ptCount val="2"/>
                <c:pt idx="0">
                  <c:v>0</c:v>
                </c:pt>
                <c:pt idx="1">
                  <c:v>0.39424007094196833</c:v>
                </c:pt>
              </c:numCache>
            </c:numRef>
          </c:yVal>
          <c:smooth val="0"/>
          <c:extLst>
            <c:ext xmlns:c16="http://schemas.microsoft.com/office/drawing/2014/chart" uri="{C3380CC4-5D6E-409C-BE32-E72D297353CC}">
              <c16:uniqueId val="{00000015-3E64-8D4F-B7AB-C6414B3325CF}"/>
            </c:ext>
          </c:extLst>
        </c:ser>
        <c:ser>
          <c:idx val="7"/>
          <c:order val="12"/>
          <c:tx>
            <c:v>Earth-pos</c:v>
          </c:tx>
          <c:spPr>
            <a:ln>
              <a:solidFill>
                <a:srgbClr val="002060"/>
              </a:solidFill>
            </a:ln>
          </c:spPr>
          <c:marker>
            <c:symbol val="none"/>
          </c:marker>
          <c:xVal>
            <c:numRef>
              <c:f>'Sun-Earth-Moon Model'!$C$75:$C$76</c:f>
              <c:numCache>
                <c:formatCode>0.00</c:formatCode>
                <c:ptCount val="2"/>
                <c:pt idx="0">
                  <c:v>0</c:v>
                </c:pt>
                <c:pt idx="1">
                  <c:v>-2.9872030678754582</c:v>
                </c:pt>
              </c:numCache>
            </c:numRef>
          </c:xVal>
          <c:yVal>
            <c:numRef>
              <c:f>'Sun-Earth-Moon Model'!$D$75:$D$76</c:f>
              <c:numCache>
                <c:formatCode>0.00</c:formatCode>
                <c:ptCount val="2"/>
                <c:pt idx="0">
                  <c:v>0</c:v>
                </c:pt>
                <c:pt idx="1">
                  <c:v>0.276799261696001</c:v>
                </c:pt>
              </c:numCache>
            </c:numRef>
          </c:yVal>
          <c:smooth val="0"/>
          <c:extLst>
            <c:ext xmlns:c16="http://schemas.microsoft.com/office/drawing/2014/chart" uri="{C3380CC4-5D6E-409C-BE32-E72D297353CC}">
              <c16:uniqueId val="{00000016-3E64-8D4F-B7AB-C6414B3325CF}"/>
            </c:ext>
          </c:extLst>
        </c:ser>
        <c:dLbls>
          <c:showLegendKey val="0"/>
          <c:showVal val="0"/>
          <c:showCatName val="0"/>
          <c:showSerName val="0"/>
          <c:showPercent val="0"/>
          <c:showBubbleSize val="0"/>
        </c:dLbls>
        <c:axId val="672599200"/>
        <c:axId val="672864240"/>
      </c:scatterChart>
      <c:valAx>
        <c:axId val="672599200"/>
        <c:scaling>
          <c:orientation val="minMax"/>
          <c:max val="5"/>
          <c:min val="-5"/>
        </c:scaling>
        <c:delete val="1"/>
        <c:axPos val="b"/>
        <c:numFmt formatCode="0" sourceLinked="0"/>
        <c:majorTickMark val="none"/>
        <c:minorTickMark val="none"/>
        <c:tickLblPos val="nextTo"/>
        <c:crossAx val="672864240"/>
        <c:crosses val="autoZero"/>
        <c:crossBetween val="midCat"/>
        <c:majorUnit val="5"/>
        <c:minorUnit val="5"/>
      </c:valAx>
      <c:valAx>
        <c:axId val="672864240"/>
        <c:scaling>
          <c:orientation val="minMax"/>
          <c:max val="5"/>
          <c:min val="-5"/>
        </c:scaling>
        <c:delete val="1"/>
        <c:axPos val="l"/>
        <c:numFmt formatCode="0" sourceLinked="0"/>
        <c:majorTickMark val="none"/>
        <c:minorTickMark val="none"/>
        <c:tickLblPos val="nextTo"/>
        <c:crossAx val="672599200"/>
        <c:crosses val="autoZero"/>
        <c:crossBetween val="midCat"/>
        <c:majorUnit val="5"/>
        <c:minorUnit val="5"/>
      </c:valAx>
      <c:spPr>
        <a:solidFill>
          <a:schemeClr val="bg1"/>
        </a:solidFill>
        <a:ln>
          <a:noFill/>
        </a:ln>
        <a:effectLst/>
      </c:spPr>
    </c:plotArea>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latin typeface="Calibri" panose="020F0502020204030204" pitchFamily="34" charset="0"/>
          <a:cs typeface="Calibri" panose="020F0502020204030204" pitchFamily="34" charset="0"/>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957908635653674E-2"/>
          <c:y val="8.8570188110700786E-3"/>
          <c:w val="0.97273465049997587"/>
          <c:h val="0.98626932728264161"/>
        </c:manualLayout>
      </c:layout>
      <c:pieChart>
        <c:varyColors val="1"/>
        <c:ser>
          <c:idx val="1"/>
          <c:order val="0"/>
          <c:tx>
            <c:v>k</c:v>
          </c:tx>
          <c:spPr>
            <a:noFill/>
            <a:ln>
              <a:noFill/>
            </a:ln>
          </c:spPr>
          <c:dPt>
            <c:idx val="0"/>
            <c:bubble3D val="0"/>
            <c:spPr>
              <a:noFill/>
              <a:ln>
                <a:noFill/>
              </a:ln>
              <a:effectLst/>
            </c:spPr>
            <c:extLst>
              <c:ext xmlns:c16="http://schemas.microsoft.com/office/drawing/2014/chart" uri="{C3380CC4-5D6E-409C-BE32-E72D297353CC}">
                <c16:uniqueId val="{00000001-E4BC-4F4C-A094-72AB5B0C85F8}"/>
              </c:ext>
            </c:extLst>
          </c:dPt>
          <c:val>
            <c:numLit>
              <c:formatCode>General</c:formatCode>
              <c:ptCount val="1"/>
              <c:pt idx="0">
                <c:v>1</c:v>
              </c:pt>
            </c:numLit>
          </c:val>
          <c:extLst>
            <c:ext xmlns:c16="http://schemas.microsoft.com/office/drawing/2014/chart" uri="{C3380CC4-5D6E-409C-BE32-E72D297353CC}">
              <c16:uniqueId val="{00000002-E4BC-4F4C-A094-72AB5B0C85F8}"/>
            </c:ext>
          </c:extLst>
        </c:ser>
        <c:dLbls>
          <c:showLegendKey val="0"/>
          <c:showVal val="0"/>
          <c:showCatName val="0"/>
          <c:showSerName val="0"/>
          <c:showPercent val="0"/>
          <c:showBubbleSize val="0"/>
          <c:showLeaderLines val="1"/>
        </c:dLbls>
        <c:firstSliceAng val="0"/>
      </c:pieChart>
      <c:areaChart>
        <c:grouping val="stacked"/>
        <c:varyColors val="0"/>
        <c:ser>
          <c:idx val="2"/>
          <c:order val="1"/>
          <c:tx>
            <c:strRef>
              <c:f>Calculations!$D$8</c:f>
              <c:strCache>
                <c:ptCount val="1"/>
                <c:pt idx="0">
                  <c:v>black bottom</c:v>
                </c:pt>
              </c:strCache>
            </c:strRef>
          </c:tx>
          <c:spPr>
            <a:solidFill>
              <a:schemeClr val="tx1"/>
            </a:solidFill>
            <a:ln w="9525">
              <a:solidFill>
                <a:schemeClr val="tx1"/>
              </a:solidFill>
            </a:ln>
            <a:effectLst/>
          </c:spPr>
          <c:val>
            <c:numRef>
              <c:f>Calculations!$D$9:$D$209</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5.001108512625585E-5</c:v>
                </c:pt>
                <c:pt idx="102">
                  <c:v>2.0005935015954268E-4</c:v>
                </c:pt>
                <c:pt idx="103">
                  <c:v>4.5018984659650485E-4</c:v>
                </c:pt>
                <c:pt idx="104">
                  <c:v>8.0047773545366407E-4</c:v>
                </c:pt>
                <c:pt idx="105">
                  <c:v>1.2510284003278693E-3</c:v>
                </c:pt>
                <c:pt idx="106">
                  <c:v>1.8019776062367932E-3</c:v>
                </c:pt>
                <c:pt idx="107">
                  <c:v>2.4534917047981386E-3</c:v>
                </c:pt>
                <c:pt idx="108">
                  <c:v>3.2057678864756411E-3</c:v>
                </c:pt>
                <c:pt idx="109">
                  <c:v>4.059034480785817E-3</c:v>
                </c:pt>
                <c:pt idx="110">
                  <c:v>5.013551305541375E-3</c:v>
                </c:pt>
                <c:pt idx="111">
                  <c:v>6.0696100663845121E-3</c:v>
                </c:pt>
                <c:pt idx="112">
                  <c:v>7.2275348080612645E-3</c:v>
                </c:pt>
                <c:pt idx="113">
                  <c:v>8.4876824190825984E-3</c:v>
                </c:pt>
                <c:pt idx="114">
                  <c:v>9.8504431916374147E-3</c:v>
                </c:pt>
                <c:pt idx="115">
                  <c:v>1.1316241438839025E-2</c:v>
                </c:pt>
                <c:pt idx="116">
                  <c:v>1.2885536171633571E-2</c:v>
                </c:pt>
                <c:pt idx="117">
                  <c:v>1.45588218379471E-2</c:v>
                </c:pt>
                <c:pt idx="118">
                  <c:v>1.6336629126926017E-2</c:v>
                </c:pt>
                <c:pt idx="119">
                  <c:v>1.8219525841415729E-2</c:v>
                </c:pt>
                <c:pt idx="120">
                  <c:v>2.0208117842139495E-2</c:v>
                </c:pt>
                <c:pt idx="121">
                  <c:v>2.2303050067382424E-2</c:v>
                </c:pt>
                <c:pt idx="122">
                  <c:v>2.450500763235286E-2</c:v>
                </c:pt>
                <c:pt idx="123">
                  <c:v>2.6814717012797917E-2</c:v>
                </c:pt>
                <c:pt idx="124">
                  <c:v>2.9232947317886282E-2</c:v>
                </c:pt>
                <c:pt idx="125">
                  <c:v>3.1760511657850765E-2</c:v>
                </c:pt>
                <c:pt idx="126">
                  <c:v>3.439826861240125E-2</c:v>
                </c:pt>
                <c:pt idx="127">
                  <c:v>3.714712380649654E-2</c:v>
                </c:pt>
                <c:pt idx="128">
                  <c:v>4.0008031600686778E-2</c:v>
                </c:pt>
                <c:pt idx="129">
                  <c:v>4.2981996903931674E-2</c:v>
                </c:pt>
                <c:pt idx="130">
                  <c:v>4.6070077117560726E-2</c:v>
                </c:pt>
                <c:pt idx="131">
                  <c:v>4.9273384219880478E-2</c:v>
                </c:pt>
                <c:pt idx="132">
                  <c:v>5.2593087001865935E-2</c:v>
                </c:pt>
                <c:pt idx="133">
                  <c:v>5.6030413465401496E-2</c:v>
                </c:pt>
                <c:pt idx="134">
                  <c:v>5.9586653396677902E-2</c:v>
                </c:pt>
                <c:pt idx="135">
                  <c:v>6.3263161128627621E-2</c:v>
                </c:pt>
                <c:pt idx="136">
                  <c:v>6.7061358507690905E-2</c:v>
                </c:pt>
                <c:pt idx="137">
                  <c:v>7.0982738081788455E-2</c:v>
                </c:pt>
                <c:pt idx="138">
                  <c:v>7.5028866528139115E-2</c:v>
                </c:pt>
                <c:pt idx="139">
                  <c:v>7.9201388341544443E-2</c:v>
                </c:pt>
                <c:pt idx="140">
                  <c:v>8.3502029805972877E-2</c:v>
                </c:pt>
                <c:pt idx="141">
                  <c:v>8.7932603274781806E-2</c:v>
                </c:pt>
                <c:pt idx="142">
                  <c:v>9.2495011787718351E-2</c:v>
                </c:pt>
                <c:pt idx="143">
                  <c:v>9.7191254056019583E-2</c:v>
                </c:pt>
                <c:pt idx="144">
                  <c:v>0.10202342985052004</c:v>
                </c:pt>
                <c:pt idx="145">
                  <c:v>0.10699374583174526</c:v>
                </c:pt>
                <c:pt idx="146">
                  <c:v>0.11210452186559516</c:v>
                </c:pt>
                <c:pt idx="147">
                  <c:v>0.11735819787348545</c:v>
                </c:pt>
                <c:pt idx="148">
                  <c:v>0.12275734127182825</c:v>
                </c:pt>
                <c:pt idx="149">
                  <c:v>0.1283046550626108</c:v>
                </c:pt>
                <c:pt idx="150">
                  <c:v>0.13400298664471788</c:v>
                </c:pt>
                <c:pt idx="151">
                  <c:v>0.13985533742472389</c:v>
                </c:pt>
                <c:pt idx="152">
                  <c:v>0.14586487331633835</c:v>
                </c:pt>
                <c:pt idx="153">
                  <c:v>0.15203493622979602</c:v>
                </c:pt>
                <c:pt idx="154">
                  <c:v>0.15836905666651646</c:v>
                </c:pt>
                <c:pt idx="155">
                  <c:v>0.16487096755068731</c:v>
                </c:pt>
                <c:pt idx="156">
                  <c:v>0.17154461944848642</c:v>
                </c:pt>
                <c:pt idx="157">
                  <c:v>0.1783941973479658</c:v>
                </c:pt>
                <c:pt idx="158">
                  <c:v>0.18542413919884315</c:v>
                </c:pt>
                <c:pt idx="159">
                  <c:v>0.19263915644235619</c:v>
                </c:pt>
                <c:pt idx="160">
                  <c:v>0.20004425679792315</c:v>
                </c:pt>
                <c:pt idx="161">
                  <c:v>0.20764476961682388</c:v>
                </c:pt>
                <c:pt idx="162">
                  <c:v>0.21544637416497947</c:v>
                </c:pt>
                <c:pt idx="163">
                  <c:v>0.22345513125905547</c:v>
                </c:pt>
                <c:pt idx="164">
                  <c:v>0.23167751875490694</c:v>
                </c:pt>
                <c:pt idx="165">
                  <c:v>0.24012047147784388</c:v>
                </c:pt>
                <c:pt idx="166">
                  <c:v>0.24879142629413209</c:v>
                </c:pt>
                <c:pt idx="167">
                  <c:v>0.25769837315746991</c:v>
                </c:pt>
                <c:pt idx="168">
                  <c:v>0.26684991312921391</c:v>
                </c:pt>
                <c:pt idx="169">
                  <c:v>0.2762553245750764</c:v>
                </c:pt>
                <c:pt idx="170">
                  <c:v>0.28592463899464571</c:v>
                </c:pt>
                <c:pt idx="171">
                  <c:v>0.29586872825755128</c:v>
                </c:pt>
                <c:pt idx="172">
                  <c:v>0.30609940542029979</c:v>
                </c:pt>
                <c:pt idx="173">
                  <c:v>0.31662954180605873</c:v>
                </c:pt>
                <c:pt idx="174">
                  <c:v>0.32747320368029575</c:v>
                </c:pt>
                <c:pt idx="175">
                  <c:v>0.33864581269519056</c:v>
                </c:pt>
                <c:pt idx="176">
                  <c:v>0.3501643353701821</c:v>
                </c:pt>
                <c:pt idx="177">
                  <c:v>0.36204750831597043</c:v>
                </c:pt>
                <c:pt idx="178">
                  <c:v>0.37431610782395996</c:v>
                </c:pt>
                <c:pt idx="179">
                  <c:v>0.38699327501815506</c:v>
                </c:pt>
                <c:pt idx="180">
                  <c:v>0.40010491127273884</c:v>
                </c:pt>
                <c:pt idx="181">
                  <c:v>0.41368016343729097</c:v>
                </c:pt>
                <c:pt idx="182">
                  <c:v>0.42775202518797206</c:v>
                </c:pt>
                <c:pt idx="183">
                  <c:v>0.44235809046689734</c:v>
                </c:pt>
                <c:pt idx="184">
                  <c:v>0.45754150894220946</c:v>
                </c:pt>
                <c:pt idx="185">
                  <c:v>0.47335221406012051</c:v>
                </c:pt>
                <c:pt idx="186">
                  <c:v>0.48984852542428969</c:v>
                </c:pt>
                <c:pt idx="187">
                  <c:v>0.50709927546221012</c:v>
                </c:pt>
                <c:pt idx="188">
                  <c:v>0.52518668705511518</c:v>
                </c:pt>
                <c:pt idx="189">
                  <c:v>0.54421035475646429</c:v>
                </c:pt>
                <c:pt idx="190">
                  <c:v>0.56429289662151305</c:v>
                </c:pt>
                <c:pt idx="191">
                  <c:v>0.58558822432340696</c:v>
                </c:pt>
                <c:pt idx="192">
                  <c:v>0.60829408944197105</c:v>
                </c:pt>
                <c:pt idx="193">
                  <c:v>0.63267197006697884</c:v>
                </c:pt>
                <c:pt idx="194">
                  <c:v>0.65908035632341933</c:v>
                </c:pt>
                <c:pt idx="195">
                  <c:v>0.68803447950715602</c:v>
                </c:pt>
                <c:pt idx="196">
                  <c:v>0.72032388523528246</c:v>
                </c:pt>
                <c:pt idx="197">
                  <c:v>0.75727601473048378</c:v>
                </c:pt>
                <c:pt idx="198">
                  <c:v>0.80147771525076261</c:v>
                </c:pt>
                <c:pt idx="199">
                  <c:v>0.85961758400458244</c:v>
                </c:pt>
                <c:pt idx="200">
                  <c:v>1</c:v>
                </c:pt>
              </c:numCache>
            </c:numRef>
          </c:val>
          <c:extLst>
            <c:ext xmlns:c16="http://schemas.microsoft.com/office/drawing/2014/chart" uri="{C3380CC4-5D6E-409C-BE32-E72D297353CC}">
              <c16:uniqueId val="{00000003-E4BC-4F4C-A094-72AB5B0C85F8}"/>
            </c:ext>
          </c:extLst>
        </c:ser>
        <c:ser>
          <c:idx val="0"/>
          <c:order val="2"/>
          <c:tx>
            <c:strRef>
              <c:f>Calculations!$E$8</c:f>
              <c:strCache>
                <c:ptCount val="1"/>
                <c:pt idx="0">
                  <c:v>transparent</c:v>
                </c:pt>
              </c:strCache>
            </c:strRef>
          </c:tx>
          <c:spPr>
            <a:noFill/>
            <a:ln w="25400">
              <a:noFill/>
            </a:ln>
            <a:effectLst/>
          </c:spPr>
          <c:val>
            <c:numRef>
              <c:f>Calculations!$E$9:$E$209</c:f>
              <c:numCache>
                <c:formatCode>General</c:formatCode>
                <c:ptCount val="2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1.9998999778297475</c:v>
                </c:pt>
                <c:pt idx="102">
                  <c:v>1.9995998812996809</c:v>
                </c:pt>
                <c:pt idx="103">
                  <c:v>1.999099620306807</c:v>
                </c:pt>
                <c:pt idx="104">
                  <c:v>1.9983990445290927</c:v>
                </c:pt>
                <c:pt idx="105">
                  <c:v>1.9974979431993443</c:v>
                </c:pt>
                <c:pt idx="106">
                  <c:v>1.9963960447875264</c:v>
                </c:pt>
                <c:pt idx="107">
                  <c:v>1.9950930165904037</c:v>
                </c:pt>
                <c:pt idx="108">
                  <c:v>1.9935884642270487</c:v>
                </c:pt>
                <c:pt idx="109">
                  <c:v>1.9918819310384284</c:v>
                </c:pt>
                <c:pt idx="110">
                  <c:v>1.9899728973889173</c:v>
                </c:pt>
                <c:pt idx="111">
                  <c:v>1.987860779867231</c:v>
                </c:pt>
                <c:pt idx="112">
                  <c:v>1.9855449303838775</c:v>
                </c:pt>
                <c:pt idx="113">
                  <c:v>1.9830246351618348</c:v>
                </c:pt>
                <c:pt idx="114">
                  <c:v>1.9802991136167252</c:v>
                </c:pt>
                <c:pt idx="115">
                  <c:v>1.9773675171223219</c:v>
                </c:pt>
                <c:pt idx="116">
                  <c:v>1.9742289276567329</c:v>
                </c:pt>
                <c:pt idx="117">
                  <c:v>1.9708823563241058</c:v>
                </c:pt>
                <c:pt idx="118">
                  <c:v>1.967326741746148</c:v>
                </c:pt>
                <c:pt idx="119">
                  <c:v>1.9635609483171685</c:v>
                </c:pt>
                <c:pt idx="120">
                  <c:v>1.959583764315721</c:v>
                </c:pt>
                <c:pt idx="121">
                  <c:v>1.9553938998652352</c:v>
                </c:pt>
                <c:pt idx="122">
                  <c:v>1.9509899847352943</c:v>
                </c:pt>
                <c:pt idx="123">
                  <c:v>1.9463705659744042</c:v>
                </c:pt>
                <c:pt idx="124">
                  <c:v>1.9415341053642274</c:v>
                </c:pt>
                <c:pt idx="125">
                  <c:v>1.9364789766842985</c:v>
                </c:pt>
                <c:pt idx="126">
                  <c:v>1.9312034627751975</c:v>
                </c:pt>
                <c:pt idx="127">
                  <c:v>1.9257057523870069</c:v>
                </c:pt>
                <c:pt idx="128">
                  <c:v>1.9199839367986264</c:v>
                </c:pt>
                <c:pt idx="129">
                  <c:v>1.9140360061921367</c:v>
                </c:pt>
                <c:pt idx="130">
                  <c:v>1.9078598457648785</c:v>
                </c:pt>
                <c:pt idx="131">
                  <c:v>1.901453231560239</c:v>
                </c:pt>
                <c:pt idx="132">
                  <c:v>1.8948138259962681</c:v>
                </c:pt>
                <c:pt idx="133">
                  <c:v>1.887939173069197</c:v>
                </c:pt>
                <c:pt idx="134">
                  <c:v>1.8808266932066442</c:v>
                </c:pt>
                <c:pt idx="135">
                  <c:v>1.8734736777427448</c:v>
                </c:pt>
                <c:pt idx="136">
                  <c:v>1.8658772829846182</c:v>
                </c:pt>
                <c:pt idx="137">
                  <c:v>1.8580345238364231</c:v>
                </c:pt>
                <c:pt idx="138">
                  <c:v>1.8499422669437218</c:v>
                </c:pt>
                <c:pt idx="139">
                  <c:v>1.8415972233169111</c:v>
                </c:pt>
                <c:pt idx="140">
                  <c:v>1.8329959403880542</c:v>
                </c:pt>
                <c:pt idx="141">
                  <c:v>1.8241347934504364</c:v>
                </c:pt>
                <c:pt idx="142">
                  <c:v>1.8150099764245633</c:v>
                </c:pt>
                <c:pt idx="143">
                  <c:v>1.8056174918879608</c:v>
                </c:pt>
                <c:pt idx="144">
                  <c:v>1.7959531402989599</c:v>
                </c:pt>
                <c:pt idx="145">
                  <c:v>1.7860125083365095</c:v>
                </c:pt>
                <c:pt idx="146">
                  <c:v>1.7757909562688097</c:v>
                </c:pt>
                <c:pt idx="147">
                  <c:v>1.7652836042530291</c:v>
                </c:pt>
                <c:pt idx="148">
                  <c:v>1.7544853174563435</c:v>
                </c:pt>
                <c:pt idx="149">
                  <c:v>1.7433906898747784</c:v>
                </c:pt>
                <c:pt idx="150">
                  <c:v>1.7319940267105642</c:v>
                </c:pt>
                <c:pt idx="151">
                  <c:v>1.7202893251505522</c:v>
                </c:pt>
                <c:pt idx="152">
                  <c:v>1.7082702533673233</c:v>
                </c:pt>
                <c:pt idx="153">
                  <c:v>1.695930127540408</c:v>
                </c:pt>
                <c:pt idx="154">
                  <c:v>1.6832618866669671</c:v>
                </c:pt>
                <c:pt idx="155">
                  <c:v>1.6702580648986254</c:v>
                </c:pt>
                <c:pt idx="156">
                  <c:v>1.6569107611030272</c:v>
                </c:pt>
                <c:pt idx="157">
                  <c:v>1.6432116053040684</c:v>
                </c:pt>
                <c:pt idx="158">
                  <c:v>1.6291517216023137</c:v>
                </c:pt>
                <c:pt idx="159">
                  <c:v>1.6147216871152876</c:v>
                </c:pt>
                <c:pt idx="160">
                  <c:v>1.5999114864041537</c:v>
                </c:pt>
                <c:pt idx="161">
                  <c:v>1.5847104607663522</c:v>
                </c:pt>
                <c:pt idx="162">
                  <c:v>1.5691072516700411</c:v>
                </c:pt>
                <c:pt idx="163">
                  <c:v>1.5530897374818891</c:v>
                </c:pt>
                <c:pt idx="164">
                  <c:v>1.5366449624901861</c:v>
                </c:pt>
                <c:pt idx="165">
                  <c:v>1.5197590570443122</c:v>
                </c:pt>
                <c:pt idx="166">
                  <c:v>1.5024171474117358</c:v>
                </c:pt>
                <c:pt idx="167">
                  <c:v>1.4846032536850602</c:v>
                </c:pt>
                <c:pt idx="168">
                  <c:v>1.4663001737415722</c:v>
                </c:pt>
                <c:pt idx="169">
                  <c:v>1.4474893508498472</c:v>
                </c:pt>
                <c:pt idx="170">
                  <c:v>1.4281507220107086</c:v>
                </c:pt>
                <c:pt idx="171">
                  <c:v>1.4082625434848974</c:v>
                </c:pt>
                <c:pt idx="172">
                  <c:v>1.3878011891594004</c:v>
                </c:pt>
                <c:pt idx="173">
                  <c:v>1.3667409163878825</c:v>
                </c:pt>
                <c:pt idx="174">
                  <c:v>1.3450535926394085</c:v>
                </c:pt>
                <c:pt idx="175">
                  <c:v>1.3227083746096189</c:v>
                </c:pt>
                <c:pt idx="176">
                  <c:v>1.2996713292596358</c:v>
                </c:pt>
                <c:pt idx="177">
                  <c:v>1.2759049833680591</c:v>
                </c:pt>
                <c:pt idx="178">
                  <c:v>1.2513677843520801</c:v>
                </c:pt>
                <c:pt idx="179">
                  <c:v>1.2260134499636899</c:v>
                </c:pt>
                <c:pt idx="180">
                  <c:v>1.1997901774545223</c:v>
                </c:pt>
                <c:pt idx="181">
                  <c:v>1.1726396731254181</c:v>
                </c:pt>
                <c:pt idx="182">
                  <c:v>1.1444959496240559</c:v>
                </c:pt>
                <c:pt idx="183">
                  <c:v>1.1152838190662053</c:v>
                </c:pt>
                <c:pt idx="184">
                  <c:v>1.0849169821155811</c:v>
                </c:pt>
                <c:pt idx="185">
                  <c:v>1.053295571879759</c:v>
                </c:pt>
                <c:pt idx="186">
                  <c:v>1.0203029491514206</c:v>
                </c:pt>
                <c:pt idx="187">
                  <c:v>0.98580144907557976</c:v>
                </c:pt>
                <c:pt idx="188">
                  <c:v>0.94962662588976965</c:v>
                </c:pt>
                <c:pt idx="189">
                  <c:v>0.91157929048707143</c:v>
                </c:pt>
                <c:pt idx="190">
                  <c:v>0.8714142067569739</c:v>
                </c:pt>
                <c:pt idx="191">
                  <c:v>0.82882355135318608</c:v>
                </c:pt>
                <c:pt idx="192">
                  <c:v>0.78341182111605789</c:v>
                </c:pt>
                <c:pt idx="193">
                  <c:v>0.73465605986604232</c:v>
                </c:pt>
                <c:pt idx="194">
                  <c:v>0.68183928735316124</c:v>
                </c:pt>
                <c:pt idx="195">
                  <c:v>0.62393104098568797</c:v>
                </c:pt>
                <c:pt idx="196">
                  <c:v>0.5593522295294352</c:v>
                </c:pt>
                <c:pt idx="197">
                  <c:v>0.48544797053903233</c:v>
                </c:pt>
                <c:pt idx="198">
                  <c:v>0.39704456949847478</c:v>
                </c:pt>
                <c:pt idx="199">
                  <c:v>0.28076483199083507</c:v>
                </c:pt>
                <c:pt idx="200">
                  <c:v>0</c:v>
                </c:pt>
              </c:numCache>
            </c:numRef>
          </c:val>
          <c:extLst>
            <c:ext xmlns:c16="http://schemas.microsoft.com/office/drawing/2014/chart" uri="{C3380CC4-5D6E-409C-BE32-E72D297353CC}">
              <c16:uniqueId val="{00000004-E4BC-4F4C-A094-72AB5B0C85F8}"/>
            </c:ext>
          </c:extLst>
        </c:ser>
        <c:ser>
          <c:idx val="3"/>
          <c:order val="3"/>
          <c:tx>
            <c:strRef>
              <c:f>Calculations!$F$8</c:f>
              <c:strCache>
                <c:ptCount val="1"/>
                <c:pt idx="0">
                  <c:v>black top</c:v>
                </c:pt>
              </c:strCache>
            </c:strRef>
          </c:tx>
          <c:spPr>
            <a:solidFill>
              <a:schemeClr val="tx1"/>
            </a:solidFill>
            <a:ln w="9525">
              <a:noFill/>
            </a:ln>
            <a:effectLst/>
          </c:spPr>
          <c:val>
            <c:numRef>
              <c:f>Calculations!$F$9:$F$209</c:f>
              <c:numCache>
                <c:formatCode>General</c:formatCode>
                <c:ptCount val="2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1.9999499889148737</c:v>
                </c:pt>
                <c:pt idx="102">
                  <c:v>1.9997999406498406</c:v>
                </c:pt>
                <c:pt idx="103">
                  <c:v>1.9995498101534035</c:v>
                </c:pt>
                <c:pt idx="104">
                  <c:v>1.9991995222645462</c:v>
                </c:pt>
                <c:pt idx="105">
                  <c:v>1.9987489715996722</c:v>
                </c:pt>
                <c:pt idx="106">
                  <c:v>1.9981980223937632</c:v>
                </c:pt>
                <c:pt idx="107">
                  <c:v>1.9975465082952018</c:v>
                </c:pt>
                <c:pt idx="108">
                  <c:v>1.9967942321135244</c:v>
                </c:pt>
                <c:pt idx="109">
                  <c:v>1.9959409655192142</c:v>
                </c:pt>
                <c:pt idx="110">
                  <c:v>1.9949864486944586</c:v>
                </c:pt>
                <c:pt idx="111">
                  <c:v>1.9939303899336154</c:v>
                </c:pt>
                <c:pt idx="112">
                  <c:v>1.9927724651919387</c:v>
                </c:pt>
                <c:pt idx="113">
                  <c:v>1.9915123175809173</c:v>
                </c:pt>
                <c:pt idx="114">
                  <c:v>1.9901495568083627</c:v>
                </c:pt>
                <c:pt idx="115">
                  <c:v>1.988683758561161</c:v>
                </c:pt>
                <c:pt idx="116">
                  <c:v>1.9871144638283664</c:v>
                </c:pt>
                <c:pt idx="117">
                  <c:v>1.9854411781620529</c:v>
                </c:pt>
                <c:pt idx="118">
                  <c:v>1.983663370873074</c:v>
                </c:pt>
                <c:pt idx="119">
                  <c:v>1.9817804741585843</c:v>
                </c:pt>
                <c:pt idx="120">
                  <c:v>1.9797918821578606</c:v>
                </c:pt>
                <c:pt idx="121">
                  <c:v>1.9776969499326176</c:v>
                </c:pt>
                <c:pt idx="122">
                  <c:v>1.975494992367647</c:v>
                </c:pt>
                <c:pt idx="123">
                  <c:v>1.9731852829872021</c:v>
                </c:pt>
                <c:pt idx="124">
                  <c:v>1.9707670526821137</c:v>
                </c:pt>
                <c:pt idx="125">
                  <c:v>1.9682394883421492</c:v>
                </c:pt>
                <c:pt idx="126">
                  <c:v>1.9656017313875989</c:v>
                </c:pt>
                <c:pt idx="127">
                  <c:v>1.9628528761935033</c:v>
                </c:pt>
                <c:pt idx="128">
                  <c:v>1.9599919683993132</c:v>
                </c:pt>
                <c:pt idx="129">
                  <c:v>1.9570180030960684</c:v>
                </c:pt>
                <c:pt idx="130">
                  <c:v>1.9539299228824394</c:v>
                </c:pt>
                <c:pt idx="131">
                  <c:v>1.9507266157801195</c:v>
                </c:pt>
                <c:pt idx="132">
                  <c:v>1.947406912998134</c:v>
                </c:pt>
                <c:pt idx="133">
                  <c:v>1.9439695865345985</c:v>
                </c:pt>
                <c:pt idx="134">
                  <c:v>1.940413346603322</c:v>
                </c:pt>
                <c:pt idx="135">
                  <c:v>1.9367368388713724</c:v>
                </c:pt>
                <c:pt idx="136">
                  <c:v>1.9329386414923091</c:v>
                </c:pt>
                <c:pt idx="137">
                  <c:v>1.9290172619182115</c:v>
                </c:pt>
                <c:pt idx="138">
                  <c:v>1.9249711334718609</c:v>
                </c:pt>
                <c:pt idx="139">
                  <c:v>1.9207986116584554</c:v>
                </c:pt>
                <c:pt idx="140">
                  <c:v>1.916497970194027</c:v>
                </c:pt>
                <c:pt idx="141">
                  <c:v>1.9120673967252182</c:v>
                </c:pt>
                <c:pt idx="142">
                  <c:v>1.9075049882122816</c:v>
                </c:pt>
                <c:pt idx="143">
                  <c:v>1.9028087459439804</c:v>
                </c:pt>
                <c:pt idx="144">
                  <c:v>1.89797657014948</c:v>
                </c:pt>
                <c:pt idx="145">
                  <c:v>1.8930062541682546</c:v>
                </c:pt>
                <c:pt idx="146">
                  <c:v>1.8878954781344048</c:v>
                </c:pt>
                <c:pt idx="147">
                  <c:v>1.8826418021265146</c:v>
                </c:pt>
                <c:pt idx="148">
                  <c:v>1.8772426587281719</c:v>
                </c:pt>
                <c:pt idx="149">
                  <c:v>1.8716953449373892</c:v>
                </c:pt>
                <c:pt idx="150">
                  <c:v>1.8659970133552821</c:v>
                </c:pt>
                <c:pt idx="151">
                  <c:v>1.860144662575276</c:v>
                </c:pt>
                <c:pt idx="152">
                  <c:v>1.8541351266836616</c:v>
                </c:pt>
                <c:pt idx="153">
                  <c:v>1.8479650637702041</c:v>
                </c:pt>
                <c:pt idx="154">
                  <c:v>1.8416309433334836</c:v>
                </c:pt>
                <c:pt idx="155">
                  <c:v>1.8351290324493128</c:v>
                </c:pt>
                <c:pt idx="156">
                  <c:v>1.8284553805515136</c:v>
                </c:pt>
                <c:pt idx="157">
                  <c:v>1.8216058026520341</c:v>
                </c:pt>
                <c:pt idx="158">
                  <c:v>1.8145758608011568</c:v>
                </c:pt>
                <c:pt idx="159">
                  <c:v>1.8073608435576438</c:v>
                </c:pt>
                <c:pt idx="160">
                  <c:v>1.799955743202077</c:v>
                </c:pt>
                <c:pt idx="161">
                  <c:v>1.7923552303831762</c:v>
                </c:pt>
                <c:pt idx="162">
                  <c:v>1.7845536258350205</c:v>
                </c:pt>
                <c:pt idx="163">
                  <c:v>1.7765448687409444</c:v>
                </c:pt>
                <c:pt idx="164">
                  <c:v>1.7683224812450931</c:v>
                </c:pt>
                <c:pt idx="165">
                  <c:v>1.759879528522156</c:v>
                </c:pt>
                <c:pt idx="166">
                  <c:v>1.7512085737058678</c:v>
                </c:pt>
                <c:pt idx="167">
                  <c:v>1.7423016268425302</c:v>
                </c:pt>
                <c:pt idx="168">
                  <c:v>1.7331500868707861</c:v>
                </c:pt>
                <c:pt idx="169">
                  <c:v>1.7237446754249235</c:v>
                </c:pt>
                <c:pt idx="170">
                  <c:v>1.7140753610053543</c:v>
                </c:pt>
                <c:pt idx="171">
                  <c:v>1.7041312717424488</c:v>
                </c:pt>
                <c:pt idx="172">
                  <c:v>1.6939005945797003</c:v>
                </c:pt>
                <c:pt idx="173">
                  <c:v>1.6833704581939413</c:v>
                </c:pt>
                <c:pt idx="174">
                  <c:v>1.6725267963197044</c:v>
                </c:pt>
                <c:pt idx="175">
                  <c:v>1.6613541873048094</c:v>
                </c:pt>
                <c:pt idx="176">
                  <c:v>1.6498356646298178</c:v>
                </c:pt>
                <c:pt idx="177">
                  <c:v>1.6379524916840296</c:v>
                </c:pt>
                <c:pt idx="178">
                  <c:v>1.6256838921760401</c:v>
                </c:pt>
                <c:pt idx="179">
                  <c:v>1.6130067249818449</c:v>
                </c:pt>
                <c:pt idx="180">
                  <c:v>1.5998950887272612</c:v>
                </c:pt>
                <c:pt idx="181">
                  <c:v>1.5863198365627089</c:v>
                </c:pt>
                <c:pt idx="182">
                  <c:v>1.5722479748120279</c:v>
                </c:pt>
                <c:pt idx="183">
                  <c:v>1.5576419095331027</c:v>
                </c:pt>
                <c:pt idx="184">
                  <c:v>1.5424584910577905</c:v>
                </c:pt>
                <c:pt idx="185">
                  <c:v>1.5266477859398795</c:v>
                </c:pt>
                <c:pt idx="186">
                  <c:v>1.5101514745757103</c:v>
                </c:pt>
                <c:pt idx="187">
                  <c:v>1.4929007245377899</c:v>
                </c:pt>
                <c:pt idx="188">
                  <c:v>1.4748133129448848</c:v>
                </c:pt>
                <c:pt idx="189">
                  <c:v>1.4557896452435357</c:v>
                </c:pt>
                <c:pt idx="190">
                  <c:v>1.4357071033784869</c:v>
                </c:pt>
                <c:pt idx="191">
                  <c:v>1.414411775676593</c:v>
                </c:pt>
                <c:pt idx="192">
                  <c:v>1.3917059105580289</c:v>
                </c:pt>
                <c:pt idx="193">
                  <c:v>1.367328029933021</c:v>
                </c:pt>
                <c:pt idx="194">
                  <c:v>1.3409196436765807</c:v>
                </c:pt>
                <c:pt idx="195">
                  <c:v>1.311965520492844</c:v>
                </c:pt>
                <c:pt idx="196">
                  <c:v>1.2796761147647175</c:v>
                </c:pt>
                <c:pt idx="197">
                  <c:v>1.2427239852695162</c:v>
                </c:pt>
                <c:pt idx="198">
                  <c:v>1.1985222847492374</c:v>
                </c:pt>
                <c:pt idx="199">
                  <c:v>1.1403824159954175</c:v>
                </c:pt>
                <c:pt idx="200">
                  <c:v>1</c:v>
                </c:pt>
              </c:numCache>
            </c:numRef>
          </c:val>
          <c:extLst>
            <c:ext xmlns:c16="http://schemas.microsoft.com/office/drawing/2014/chart" uri="{C3380CC4-5D6E-409C-BE32-E72D297353CC}">
              <c16:uniqueId val="{00000005-E4BC-4F4C-A094-72AB5B0C85F8}"/>
            </c:ext>
          </c:extLst>
        </c:ser>
        <c:dLbls>
          <c:showLegendKey val="0"/>
          <c:showVal val="0"/>
          <c:showCatName val="0"/>
          <c:showSerName val="0"/>
          <c:showPercent val="0"/>
          <c:showBubbleSize val="0"/>
        </c:dLbls>
        <c:axId val="239354064"/>
        <c:axId val="239352496"/>
      </c:areaChart>
      <c:catAx>
        <c:axId val="239354064"/>
        <c:scaling>
          <c:orientation val="minMax"/>
        </c:scaling>
        <c:delete val="1"/>
        <c:axPos val="b"/>
        <c:majorTickMark val="none"/>
        <c:minorTickMark val="none"/>
        <c:tickLblPos val="nextTo"/>
        <c:crossAx val="239352496"/>
        <c:crosses val="autoZero"/>
        <c:auto val="1"/>
        <c:lblAlgn val="ctr"/>
        <c:lblOffset val="100"/>
        <c:noMultiLvlLbl val="0"/>
      </c:catAx>
      <c:valAx>
        <c:axId val="239352496"/>
        <c:scaling>
          <c:orientation val="minMax"/>
          <c:max val="2"/>
          <c:min val="0"/>
        </c:scaling>
        <c:delete val="1"/>
        <c:axPos val="l"/>
        <c:numFmt formatCode="General" sourceLinked="1"/>
        <c:majorTickMark val="out"/>
        <c:minorTickMark val="none"/>
        <c:tickLblPos val="nextTo"/>
        <c:crossAx val="239354064"/>
        <c:crosses val="autoZero"/>
        <c:crossBetween val="midCat"/>
      </c:valAx>
      <c:spPr>
        <a:blipFill>
          <a:blip xmlns:r="http://schemas.openxmlformats.org/officeDocument/2006/relationships" r:embed="rId3"/>
          <a:stretch>
            <a:fillRect/>
          </a:stretch>
        </a:blipFill>
        <a:ln>
          <a:noFill/>
        </a:ln>
        <a:effectLst/>
      </c:spPr>
    </c:plotArea>
    <c:plotVisOnly val="0"/>
    <c:dispBlanksAs val="gap"/>
    <c:showDLblsOverMax val="0"/>
  </c:chart>
  <c:spPr>
    <a:solidFill>
      <a:schemeClr val="tx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hyperlink" Target="https://www.astronomy-morsels.ch/morsels" TargetMode="Externa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hyperlink" Target="https://en.wikipedia.org/wiki/Eclipse_cycle" TargetMode="Externa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571500</xdr:colOff>
      <xdr:row>41</xdr:row>
      <xdr:rowOff>25400</xdr:rowOff>
    </xdr:from>
    <xdr:to>
      <xdr:col>9</xdr:col>
      <xdr:colOff>190500</xdr:colOff>
      <xdr:row>50</xdr:row>
      <xdr:rowOff>139700</xdr:rowOff>
    </xdr:to>
    <xdr:pic>
      <xdr:nvPicPr>
        <xdr:cNvPr id="2" name="Picture 1">
          <a:hlinkClick xmlns:r="http://schemas.openxmlformats.org/officeDocument/2006/relationships" r:id="rId1"/>
          <a:extLst>
            <a:ext uri="{FF2B5EF4-FFF2-40B4-BE49-F238E27FC236}">
              <a16:creationId xmlns:a16="http://schemas.microsoft.com/office/drawing/2014/main" id="{B959CF2B-7BBC-75D2-8EE2-E5E4F9DC6ED1}"/>
            </a:ext>
          </a:extLst>
        </xdr:cNvPr>
        <xdr:cNvPicPr>
          <a:picLocks noChangeAspect="1"/>
        </xdr:cNvPicPr>
      </xdr:nvPicPr>
      <xdr:blipFill>
        <a:blip xmlns:r="http://schemas.openxmlformats.org/officeDocument/2006/relationships" r:embed="rId2"/>
        <a:stretch>
          <a:fillRect/>
        </a:stretch>
      </xdr:blipFill>
      <xdr:spPr>
        <a:xfrm>
          <a:off x="2222500" y="8458200"/>
          <a:ext cx="5397500" cy="1943100"/>
        </a:xfrm>
        <a:prstGeom prst="rect">
          <a:avLst/>
        </a:prstGeom>
      </xdr:spPr>
    </xdr:pic>
    <xdr:clientData/>
  </xdr:twoCellAnchor>
  <xdr:twoCellAnchor editAs="oneCell">
    <xdr:from>
      <xdr:col>1</xdr:col>
      <xdr:colOff>673100</xdr:colOff>
      <xdr:row>16</xdr:row>
      <xdr:rowOff>177800</xdr:rowOff>
    </xdr:from>
    <xdr:to>
      <xdr:col>10</xdr:col>
      <xdr:colOff>279400</xdr:colOff>
      <xdr:row>35</xdr:row>
      <xdr:rowOff>105007</xdr:rowOff>
    </xdr:to>
    <xdr:pic>
      <xdr:nvPicPr>
        <xdr:cNvPr id="4" name="Picture 3" descr="The Earth Moon System - Let's Talk Science">
          <a:extLst>
            <a:ext uri="{FF2B5EF4-FFF2-40B4-BE49-F238E27FC236}">
              <a16:creationId xmlns:a16="http://schemas.microsoft.com/office/drawing/2014/main" id="{D2CA3D4E-B8B4-2D31-0E0D-B2CF6A680C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8600" y="3530600"/>
          <a:ext cx="7035800" cy="3788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0</xdr:rowOff>
    </xdr:from>
    <xdr:to>
      <xdr:col>8</xdr:col>
      <xdr:colOff>38100</xdr:colOff>
      <xdr:row>51</xdr:row>
      <xdr:rowOff>139700</xdr:rowOff>
    </xdr:to>
    <xdr:graphicFrame macro="">
      <xdr:nvGraphicFramePr>
        <xdr:cNvPr id="2" name="Chart 1">
          <a:extLst>
            <a:ext uri="{FF2B5EF4-FFF2-40B4-BE49-F238E27FC236}">
              <a16:creationId xmlns:a16="http://schemas.microsoft.com/office/drawing/2014/main" id="{056482F7-097C-954F-9DB7-7FC5D516D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8</xdr:row>
      <xdr:rowOff>88900</xdr:rowOff>
    </xdr:from>
    <xdr:to>
      <xdr:col>2</xdr:col>
      <xdr:colOff>952500</xdr:colOff>
      <xdr:row>11</xdr:row>
      <xdr:rowOff>0</xdr:rowOff>
    </xdr:to>
    <xdr:sp macro="" textlink="">
      <xdr:nvSpPr>
        <xdr:cNvPr id="3" name="TextBox 2">
          <a:extLst>
            <a:ext uri="{FF2B5EF4-FFF2-40B4-BE49-F238E27FC236}">
              <a16:creationId xmlns:a16="http://schemas.microsoft.com/office/drawing/2014/main" id="{1500649F-8711-8E42-9CEC-61801E1FD512}"/>
            </a:ext>
          </a:extLst>
        </xdr:cNvPr>
        <xdr:cNvSpPr txBox="1"/>
      </xdr:nvSpPr>
      <xdr:spPr>
        <a:xfrm>
          <a:off x="596900" y="3505200"/>
          <a:ext cx="2362200" cy="5207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2800">
              <a:solidFill>
                <a:schemeClr val="bg1"/>
              </a:solidFill>
            </a:rPr>
            <a:t>Abacus</a:t>
          </a:r>
        </a:p>
      </xdr:txBody>
    </xdr:sp>
    <xdr:clientData/>
  </xdr:twoCellAnchor>
  <xdr:twoCellAnchor>
    <xdr:from>
      <xdr:col>1</xdr:col>
      <xdr:colOff>190500</xdr:colOff>
      <xdr:row>8</xdr:row>
      <xdr:rowOff>114300</xdr:rowOff>
    </xdr:from>
    <xdr:to>
      <xdr:col>7</xdr:col>
      <xdr:colOff>1257300</xdr:colOff>
      <xdr:row>11</xdr:row>
      <xdr:rowOff>25400</xdr:rowOff>
    </xdr:to>
    <xdr:sp macro="" textlink="">
      <xdr:nvSpPr>
        <xdr:cNvPr id="4" name="TextBox 3">
          <a:extLst>
            <a:ext uri="{FF2B5EF4-FFF2-40B4-BE49-F238E27FC236}">
              <a16:creationId xmlns:a16="http://schemas.microsoft.com/office/drawing/2014/main" id="{DBC199A6-518B-3C4E-8A65-D7957AEBD3F0}"/>
            </a:ext>
          </a:extLst>
        </xdr:cNvPr>
        <xdr:cNvSpPr txBox="1"/>
      </xdr:nvSpPr>
      <xdr:spPr>
        <a:xfrm>
          <a:off x="635000" y="1130300"/>
          <a:ext cx="8356600" cy="5207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2800">
              <a:solidFill>
                <a:schemeClr val="tx1"/>
              </a:solidFill>
              <a:latin typeface="Calibri" panose="020F0502020204030204" pitchFamily="34" charset="0"/>
              <a:cs typeface="Calibri" panose="020F0502020204030204" pitchFamily="34" charset="0"/>
            </a:rPr>
            <a:t>Eclipse Predictor (analysing sun-earth-moon and nodes)</a:t>
          </a:r>
        </a:p>
      </xdr:txBody>
    </xdr:sp>
    <xdr:clientData/>
  </xdr:twoCellAnchor>
  <xdr:twoCellAnchor>
    <xdr:from>
      <xdr:col>6</xdr:col>
      <xdr:colOff>1092200</xdr:colOff>
      <xdr:row>44</xdr:row>
      <xdr:rowOff>50800</xdr:rowOff>
    </xdr:from>
    <xdr:to>
      <xdr:col>8</xdr:col>
      <xdr:colOff>36606</xdr:colOff>
      <xdr:row>51</xdr:row>
      <xdr:rowOff>113553</xdr:rowOff>
    </xdr:to>
    <xdr:graphicFrame macro="">
      <xdr:nvGraphicFramePr>
        <xdr:cNvPr id="6" name="Chart 5">
          <a:extLst>
            <a:ext uri="{FF2B5EF4-FFF2-40B4-BE49-F238E27FC236}">
              <a16:creationId xmlns:a16="http://schemas.microsoft.com/office/drawing/2014/main" id="{8FFCFEDF-E6FD-C54F-ACAE-0B7FFEAAA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12699</xdr:colOff>
      <xdr:row>3</xdr:row>
      <xdr:rowOff>12700</xdr:rowOff>
    </xdr:from>
    <xdr:to>
      <xdr:col>14</xdr:col>
      <xdr:colOff>812950</xdr:colOff>
      <xdr:row>34</xdr:row>
      <xdr:rowOff>190500</xdr:rowOff>
    </xdr:to>
    <xdr:pic>
      <xdr:nvPicPr>
        <xdr:cNvPr id="2" name="Picture 1" descr="Illustration of lunar nodes with Sun, Earth, and Moon">
          <a:extLst>
            <a:ext uri="{FF2B5EF4-FFF2-40B4-BE49-F238E27FC236}">
              <a16:creationId xmlns:a16="http://schemas.microsoft.com/office/drawing/2014/main" id="{9D64C27C-1F5F-2EA3-FD12-C3FAF6AA6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622300"/>
          <a:ext cx="11531751" cy="647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304800</xdr:colOff>
      <xdr:row>36</xdr:row>
      <xdr:rowOff>50800</xdr:rowOff>
    </xdr:from>
    <xdr:to>
      <xdr:col>12</xdr:col>
      <xdr:colOff>495300</xdr:colOff>
      <xdr:row>74</xdr:row>
      <xdr:rowOff>88900</xdr:rowOff>
    </xdr:to>
    <xdr:pic>
      <xdr:nvPicPr>
        <xdr:cNvPr id="4" name="Picture 3">
          <a:hlinkClick xmlns:r="http://schemas.openxmlformats.org/officeDocument/2006/relationships" r:id="rId2"/>
          <a:extLst>
            <a:ext uri="{FF2B5EF4-FFF2-40B4-BE49-F238E27FC236}">
              <a16:creationId xmlns:a16="http://schemas.microsoft.com/office/drawing/2014/main" id="{EF1BC692-8514-2608-E2A7-9FA39B63E7B7}"/>
            </a:ext>
          </a:extLst>
        </xdr:cNvPr>
        <xdr:cNvPicPr>
          <a:picLocks noChangeAspect="1"/>
        </xdr:cNvPicPr>
      </xdr:nvPicPr>
      <xdr:blipFill>
        <a:blip xmlns:r="http://schemas.openxmlformats.org/officeDocument/2006/relationships" r:embed="rId3"/>
        <a:stretch>
          <a:fillRect/>
        </a:stretch>
      </xdr:blipFill>
      <xdr:spPr>
        <a:xfrm>
          <a:off x="2781300" y="7366000"/>
          <a:ext cx="7620000" cy="7759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nssassenburg/Dropbox/X_Private/06_Hobbies/1%20-%20Astronomy/Study/Programs/ORBIT%20(HS,%20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ar System"/>
      <sheetName val="Definitions"/>
      <sheetName val="Calculations"/>
      <sheetName val="Graphical Data"/>
      <sheetName val="Conversion"/>
      <sheetName val="Clock"/>
    </sheetNames>
    <sheetDataSet>
      <sheetData sheetId="0" refreshError="1"/>
      <sheetData sheetId="1">
        <row r="8">
          <cell r="C8">
            <v>86400</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E5D51-16A8-314B-BA10-7F2FF05710A7}">
  <dimension ref="A2:L40"/>
  <sheetViews>
    <sheetView showGridLines="0" tabSelected="1" workbookViewId="0">
      <selection activeCell="B3" sqref="B3:K9"/>
    </sheetView>
  </sheetViews>
  <sheetFormatPr baseColWidth="10" defaultRowHeight="16" x14ac:dyDescent="0.2"/>
  <cols>
    <col min="1" max="12" width="10.83203125" style="179"/>
  </cols>
  <sheetData>
    <row r="2" spans="2:11" ht="15" customHeight="1" x14ac:dyDescent="0.2"/>
    <row r="3" spans="2:11" ht="16" customHeight="1" x14ac:dyDescent="0.2">
      <c r="B3" s="194" t="s">
        <v>133</v>
      </c>
      <c r="C3" s="194"/>
      <c r="D3" s="194"/>
      <c r="E3" s="194"/>
      <c r="F3" s="194"/>
      <c r="G3" s="194"/>
      <c r="H3" s="194"/>
      <c r="I3" s="194"/>
      <c r="J3" s="194"/>
      <c r="K3" s="194"/>
    </row>
    <row r="4" spans="2:11" ht="16" customHeight="1" x14ac:dyDescent="0.2">
      <c r="B4" s="194"/>
      <c r="C4" s="194"/>
      <c r="D4" s="194"/>
      <c r="E4" s="194"/>
      <c r="F4" s="194"/>
      <c r="G4" s="194"/>
      <c r="H4" s="194"/>
      <c r="I4" s="194"/>
      <c r="J4" s="194"/>
      <c r="K4" s="194"/>
    </row>
    <row r="5" spans="2:11" ht="16" customHeight="1" x14ac:dyDescent="0.2">
      <c r="B5" s="194"/>
      <c r="C5" s="194"/>
      <c r="D5" s="194"/>
      <c r="E5" s="194"/>
      <c r="F5" s="194"/>
      <c r="G5" s="194"/>
      <c r="H5" s="194"/>
      <c r="I5" s="194"/>
      <c r="J5" s="194"/>
      <c r="K5" s="194"/>
    </row>
    <row r="6" spans="2:11" ht="16" customHeight="1" x14ac:dyDescent="0.2">
      <c r="B6" s="194"/>
      <c r="C6" s="194"/>
      <c r="D6" s="194"/>
      <c r="E6" s="194"/>
      <c r="F6" s="194"/>
      <c r="G6" s="194"/>
      <c r="H6" s="194"/>
      <c r="I6" s="194"/>
      <c r="J6" s="194"/>
      <c r="K6" s="194"/>
    </row>
    <row r="7" spans="2:11" ht="16" customHeight="1" x14ac:dyDescent="0.2">
      <c r="B7" s="194"/>
      <c r="C7" s="194"/>
      <c r="D7" s="194"/>
      <c r="E7" s="194"/>
      <c r="F7" s="194"/>
      <c r="G7" s="194"/>
      <c r="H7" s="194"/>
      <c r="I7" s="194"/>
      <c r="J7" s="194"/>
      <c r="K7" s="194"/>
    </row>
    <row r="8" spans="2:11" ht="16" customHeight="1" x14ac:dyDescent="0.2">
      <c r="B8" s="194"/>
      <c r="C8" s="194"/>
      <c r="D8" s="194"/>
      <c r="E8" s="194"/>
      <c r="F8" s="194"/>
      <c r="G8" s="194"/>
      <c r="H8" s="194"/>
      <c r="I8" s="194"/>
      <c r="J8" s="194"/>
      <c r="K8" s="194"/>
    </row>
    <row r="9" spans="2:11" ht="16" customHeight="1" x14ac:dyDescent="0.2">
      <c r="B9" s="194"/>
      <c r="C9" s="194"/>
      <c r="D9" s="194"/>
      <c r="E9" s="194"/>
      <c r="F9" s="194"/>
      <c r="G9" s="194"/>
      <c r="H9" s="194"/>
      <c r="I9" s="194"/>
      <c r="J9" s="194"/>
      <c r="K9" s="194"/>
    </row>
    <row r="13" spans="2:11" ht="19" x14ac:dyDescent="0.25">
      <c r="D13" s="180" t="s">
        <v>130</v>
      </c>
      <c r="E13" s="181"/>
      <c r="F13" s="182"/>
      <c r="G13" s="182"/>
      <c r="H13" s="182"/>
      <c r="I13" s="183" t="s">
        <v>99</v>
      </c>
    </row>
    <row r="14" spans="2:11" ht="19" x14ac:dyDescent="0.25">
      <c r="D14" s="184"/>
      <c r="E14" s="185"/>
      <c r="F14" s="186"/>
      <c r="G14" s="186"/>
      <c r="H14" s="186"/>
      <c r="I14" s="187"/>
    </row>
    <row r="15" spans="2:11" ht="19" x14ac:dyDescent="0.25">
      <c r="D15" s="188" t="s">
        <v>131</v>
      </c>
      <c r="E15" s="189"/>
      <c r="F15" s="190"/>
      <c r="G15" s="190"/>
      <c r="H15" s="190"/>
      <c r="I15" s="191" t="s">
        <v>100</v>
      </c>
    </row>
    <row r="38" spans="2:11" x14ac:dyDescent="0.2">
      <c r="B38" s="195" t="s">
        <v>103</v>
      </c>
      <c r="C38" s="196"/>
      <c r="D38" s="196"/>
      <c r="E38" s="196"/>
      <c r="F38" s="196"/>
      <c r="G38" s="196"/>
      <c r="H38" s="196"/>
      <c r="I38" s="196"/>
      <c r="J38" s="196"/>
      <c r="K38" s="197"/>
    </row>
    <row r="39" spans="2:11" x14ac:dyDescent="0.2">
      <c r="B39" s="198" t="s">
        <v>104</v>
      </c>
      <c r="C39" s="199"/>
      <c r="D39" s="199"/>
      <c r="E39" s="199"/>
      <c r="F39" s="199"/>
      <c r="G39" s="199"/>
      <c r="H39" s="199"/>
      <c r="I39" s="199"/>
      <c r="J39" s="199"/>
      <c r="K39" s="200"/>
    </row>
    <row r="40" spans="2:11" x14ac:dyDescent="0.2">
      <c r="B40" s="201" t="s">
        <v>105</v>
      </c>
      <c r="C40" s="202"/>
      <c r="D40" s="202"/>
      <c r="E40" s="202"/>
      <c r="F40" s="202"/>
      <c r="G40" s="202"/>
      <c r="H40" s="202"/>
      <c r="I40" s="202"/>
      <c r="J40" s="202"/>
      <c r="K40" s="203"/>
    </row>
  </sheetData>
  <sheetProtection sheet="1" objects="1" scenarios="1"/>
  <mergeCells count="4">
    <mergeCell ref="B3:K9"/>
    <mergeCell ref="B38:K38"/>
    <mergeCell ref="B39:K39"/>
    <mergeCell ref="B40:K40"/>
  </mergeCells>
  <hyperlinks>
    <hyperlink ref="I13" r:id="rId1" xr:uid="{E8A2B39B-C58A-BB43-B0B6-871E44D8DACA}"/>
    <hyperlink ref="B38" r:id="rId2" display="http://www.astronomy-morsels.ch/" xr:uid="{8756813F-2B12-604C-9D32-05533F40B7C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E865C-100C-DD41-B5BA-4BE1419325EC}">
  <sheetPr codeName="Sheet2"/>
  <dimension ref="A2:CY226"/>
  <sheetViews>
    <sheetView showGridLines="0" workbookViewId="0">
      <selection activeCell="F7" sqref="F7"/>
    </sheetView>
  </sheetViews>
  <sheetFormatPr baseColWidth="10" defaultColWidth="10.83203125" defaultRowHeight="16" x14ac:dyDescent="0.2"/>
  <cols>
    <col min="1" max="1" width="5.83203125" style="3" customWidth="1"/>
    <col min="2" max="2" width="20.5" style="4" customWidth="1"/>
    <col min="3" max="3" width="17" style="4" customWidth="1"/>
    <col min="4" max="4" width="10.83203125" style="4"/>
    <col min="5" max="5" width="15.6640625" style="4" customWidth="1"/>
    <col min="6" max="7" width="15.83203125" style="4" customWidth="1"/>
    <col min="8" max="8" width="17.6640625" style="4" customWidth="1"/>
    <col min="9" max="14" width="15.6640625" style="4" customWidth="1"/>
    <col min="15" max="15" width="3.5" style="4" customWidth="1"/>
    <col min="16" max="16" width="3.33203125" style="4" customWidth="1"/>
    <col min="17" max="19" width="15.83203125" style="4" customWidth="1"/>
    <col min="20" max="20" width="16.33203125" style="3" customWidth="1"/>
    <col min="21" max="21" width="19.1640625" style="3" customWidth="1"/>
    <col min="22" max="23" width="10.83203125" style="3"/>
    <col min="24" max="24" width="2.5" style="5" customWidth="1"/>
    <col min="25" max="25" width="10.83203125" style="3"/>
    <col min="26" max="27" width="11.5" style="9" customWidth="1"/>
    <col min="28" max="28" width="14.83203125" style="9" customWidth="1"/>
    <col min="29" max="30" width="11.5" style="9" customWidth="1"/>
    <col min="31" max="34" width="10.83203125" style="3"/>
    <col min="35" max="16384" width="10.83203125" style="1"/>
  </cols>
  <sheetData>
    <row r="2" spans="2:29" ht="19" x14ac:dyDescent="0.25">
      <c r="B2" s="178" t="s">
        <v>129</v>
      </c>
    </row>
    <row r="5" spans="2:29" x14ac:dyDescent="0.2">
      <c r="C5" s="58"/>
      <c r="D5" s="59" t="s">
        <v>101</v>
      </c>
    </row>
    <row r="6" spans="2:29" x14ac:dyDescent="0.2">
      <c r="C6" s="192" t="s">
        <v>132</v>
      </c>
      <c r="D6" s="193">
        <v>177.25</v>
      </c>
    </row>
    <row r="7" spans="2:29" x14ac:dyDescent="0.2">
      <c r="G7" s="141"/>
      <c r="Z7" s="6" t="s">
        <v>0</v>
      </c>
      <c r="AA7" s="7" t="s">
        <v>1</v>
      </c>
      <c r="AB7" s="7" t="s">
        <v>2</v>
      </c>
      <c r="AC7" s="8" t="s">
        <v>3</v>
      </c>
    </row>
    <row r="8" spans="2:29" x14ac:dyDescent="0.2">
      <c r="Z8" s="4"/>
      <c r="AA8" s="3"/>
      <c r="AB8" s="3"/>
      <c r="AC8" s="3"/>
    </row>
    <row r="9" spans="2:29" x14ac:dyDescent="0.2">
      <c r="J9" s="11" t="s">
        <v>14</v>
      </c>
      <c r="K9" s="12" t="s">
        <v>2</v>
      </c>
      <c r="L9" s="12" t="s">
        <v>15</v>
      </c>
      <c r="M9" s="11" t="s">
        <v>16</v>
      </c>
      <c r="N9" s="13" t="s">
        <v>17</v>
      </c>
      <c r="Z9" s="63">
        <v>0</v>
      </c>
      <c r="AA9" s="147">
        <v>0</v>
      </c>
      <c r="AB9" s="148" t="s">
        <v>4</v>
      </c>
      <c r="AC9" s="3"/>
    </row>
    <row r="10" spans="2:29" x14ac:dyDescent="0.2">
      <c r="J10" s="14" t="s">
        <v>0</v>
      </c>
      <c r="K10" s="15">
        <f t="shared" ref="K10:K15" si="0">E67</f>
        <v>174.70599391952504</v>
      </c>
      <c r="L10" s="16" t="str">
        <f t="shared" ref="L10:L15" si="1">IF(K10&lt;90,"Q1",IF(K10&lt;180,"Q2",IF(K10&lt;270,"Q3","Q4")))</f>
        <v>Q2</v>
      </c>
      <c r="M10" s="222" t="s">
        <v>20</v>
      </c>
      <c r="N10" s="224">
        <f>MIN(MOD(K10-K11+360,180),MOD(K11-K10+360,180))</f>
        <v>0.80350186580596983</v>
      </c>
      <c r="Z10" s="149">
        <f>Z9+45</f>
        <v>45</v>
      </c>
      <c r="AA10" s="150">
        <f>Z10-22.5</f>
        <v>22.5</v>
      </c>
      <c r="AB10" s="151" t="s">
        <v>5</v>
      </c>
      <c r="AC10" s="3"/>
    </row>
    <row r="11" spans="2:29" x14ac:dyDescent="0.2">
      <c r="J11" s="17" t="s">
        <v>1</v>
      </c>
      <c r="K11" s="18">
        <f t="shared" si="0"/>
        <v>175.50949578533101</v>
      </c>
      <c r="L11" s="19" t="str">
        <f t="shared" si="1"/>
        <v>Q2</v>
      </c>
      <c r="M11" s="223"/>
      <c r="N11" s="225"/>
      <c r="Z11" s="149">
        <f t="shared" ref="Z11:Z17" si="2">Z10+45</f>
        <v>90</v>
      </c>
      <c r="AA11" s="150">
        <f t="shared" ref="AA11:AA17" si="3">Z11-22.5</f>
        <v>67.5</v>
      </c>
      <c r="AB11" s="151" t="s">
        <v>6</v>
      </c>
      <c r="AC11" s="3"/>
    </row>
    <row r="12" spans="2:29" x14ac:dyDescent="0.2">
      <c r="J12" s="21" t="s">
        <v>23</v>
      </c>
      <c r="K12" s="22">
        <f t="shared" si="0"/>
        <v>359.60681340220771</v>
      </c>
      <c r="L12" s="23" t="str">
        <f t="shared" si="1"/>
        <v>Q4</v>
      </c>
      <c r="M12" s="226" t="s">
        <v>24</v>
      </c>
      <c r="N12" s="228">
        <f>MIN(MOD(K11-K12+360,180),MOD(K12-K11+360,180))</f>
        <v>4.097317616876694</v>
      </c>
      <c r="Z12" s="149">
        <f t="shared" si="2"/>
        <v>135</v>
      </c>
      <c r="AA12" s="150">
        <f t="shared" si="3"/>
        <v>112.5</v>
      </c>
      <c r="AB12" s="151" t="s">
        <v>7</v>
      </c>
      <c r="AC12" s="3"/>
    </row>
    <row r="13" spans="2:29" x14ac:dyDescent="0.2">
      <c r="J13" s="20" t="s">
        <v>25</v>
      </c>
      <c r="K13" s="18">
        <f t="shared" si="0"/>
        <v>179.60681340220765</v>
      </c>
      <c r="L13" s="19" t="str">
        <f t="shared" si="1"/>
        <v>Q2</v>
      </c>
      <c r="M13" s="227"/>
      <c r="N13" s="225"/>
      <c r="Z13" s="149">
        <f t="shared" si="2"/>
        <v>180</v>
      </c>
      <c r="AA13" s="150">
        <f t="shared" si="3"/>
        <v>157.5</v>
      </c>
      <c r="AB13" s="151" t="s">
        <v>8</v>
      </c>
      <c r="AC13" s="3"/>
    </row>
    <row r="14" spans="2:29" x14ac:dyDescent="0.2">
      <c r="J14" s="14" t="s">
        <v>31</v>
      </c>
      <c r="K14" s="15">
        <f t="shared" si="0"/>
        <v>330.47678521247684</v>
      </c>
      <c r="L14" s="16" t="str">
        <f t="shared" si="1"/>
        <v>Q4</v>
      </c>
      <c r="M14" s="226" t="s">
        <v>32</v>
      </c>
      <c r="N14" s="224">
        <f>MIN(MOD(K11-K14+360,180),MOD(K14-K11+360,180))</f>
        <v>25.032710572854171</v>
      </c>
      <c r="Z14" s="149">
        <f t="shared" si="2"/>
        <v>225</v>
      </c>
      <c r="AA14" s="150">
        <f t="shared" si="3"/>
        <v>202.5</v>
      </c>
      <c r="AB14" s="151" t="s">
        <v>9</v>
      </c>
      <c r="AC14" s="3"/>
    </row>
    <row r="15" spans="2:29" x14ac:dyDescent="0.2">
      <c r="J15" s="24" t="s">
        <v>33</v>
      </c>
      <c r="K15" s="25">
        <f t="shared" si="0"/>
        <v>150.4767852124769</v>
      </c>
      <c r="L15" s="26" t="str">
        <f t="shared" si="1"/>
        <v>Q2</v>
      </c>
      <c r="M15" s="229"/>
      <c r="N15" s="230"/>
      <c r="Z15" s="149">
        <f t="shared" si="2"/>
        <v>270</v>
      </c>
      <c r="AA15" s="150">
        <f t="shared" si="3"/>
        <v>247.5</v>
      </c>
      <c r="AB15" s="151" t="s">
        <v>10</v>
      </c>
      <c r="AC15" s="3"/>
    </row>
    <row r="16" spans="2:29" x14ac:dyDescent="0.2">
      <c r="Z16" s="149">
        <f t="shared" si="2"/>
        <v>315</v>
      </c>
      <c r="AA16" s="150">
        <f t="shared" si="3"/>
        <v>292.5</v>
      </c>
      <c r="AB16" s="151" t="s">
        <v>11</v>
      </c>
      <c r="AC16" s="3"/>
    </row>
    <row r="17" spans="10:30" x14ac:dyDescent="0.2">
      <c r="M17" s="204">
        <v>1</v>
      </c>
      <c r="N17" s="205"/>
      <c r="O17" s="4" t="s">
        <v>124</v>
      </c>
      <c r="Z17" s="89">
        <f t="shared" si="2"/>
        <v>360</v>
      </c>
      <c r="AA17" s="90">
        <f t="shared" si="3"/>
        <v>337.5</v>
      </c>
      <c r="AB17" s="152" t="s">
        <v>4</v>
      </c>
      <c r="AC17" s="3"/>
    </row>
    <row r="18" spans="10:30" x14ac:dyDescent="0.2">
      <c r="M18" s="209" t="s">
        <v>34</v>
      </c>
      <c r="N18" s="210"/>
    </row>
    <row r="19" spans="10:30" x14ac:dyDescent="0.2">
      <c r="M19" s="28" t="s">
        <v>35</v>
      </c>
      <c r="N19" s="29" t="s">
        <v>36</v>
      </c>
      <c r="S19" s="211"/>
      <c r="T19" s="211"/>
      <c r="U19" s="211"/>
      <c r="Z19" s="119" t="s">
        <v>12</v>
      </c>
      <c r="AA19" s="117">
        <v>200</v>
      </c>
      <c r="AB19" s="117"/>
      <c r="AC19" s="117" t="s">
        <v>13</v>
      </c>
      <c r="AD19" s="120" t="e">
        <f>MOD(360-'Sun-Earth-Moon Model'!#REF!+180,360)</f>
        <v>#REF!</v>
      </c>
    </row>
    <row r="20" spans="10:30" x14ac:dyDescent="0.2">
      <c r="J20" s="218" t="s">
        <v>126</v>
      </c>
      <c r="K20" s="218"/>
      <c r="L20" s="219"/>
      <c r="M20" s="31" t="str">
        <f>IF(N10&lt;M17,IF(POWER(C76,2)+POWER(D76,2)&lt;POWER(C78,2)+POWER(D78,2),"N","Y"),"N")</f>
        <v>N</v>
      </c>
      <c r="N20" s="32" t="str">
        <f>IF(N10&lt;M17,IF(POWER(C76,2)+POWER(D76,2)&lt;POWER(C78,2)+POWER(D78,2),"Y","N"),"N")</f>
        <v>Y</v>
      </c>
      <c r="P20" s="212" t="s">
        <v>37</v>
      </c>
      <c r="Z20" s="124" t="s">
        <v>18</v>
      </c>
      <c r="AA20" s="125">
        <f>2/AA19</f>
        <v>0.01</v>
      </c>
      <c r="AB20" s="125"/>
      <c r="AC20" s="125" t="s">
        <v>19</v>
      </c>
      <c r="AD20" s="153" t="e">
        <f>COS(RADIANS(AD19))</f>
        <v>#REF!</v>
      </c>
    </row>
    <row r="21" spans="10:30" x14ac:dyDescent="0.2">
      <c r="J21" s="33">
        <f>15+(23/60)</f>
        <v>15.383333333333333</v>
      </c>
      <c r="K21" s="34" t="s">
        <v>38</v>
      </c>
      <c r="L21" s="35" t="str">
        <f>IF(N12&lt;J21,"Y","N")</f>
        <v>Y</v>
      </c>
      <c r="M21" s="36" t="str">
        <f>IF(AND(L21="Y",M20="Y"),"Solar eclipse","-")</f>
        <v>-</v>
      </c>
      <c r="N21" s="37" t="s">
        <v>26</v>
      </c>
      <c r="O21" s="215" t="str">
        <f>IF(AND(N20="Y",N25="Y"),"Y","N")</f>
        <v>N</v>
      </c>
      <c r="P21" s="213"/>
      <c r="Z21" s="124"/>
      <c r="AA21" s="125"/>
      <c r="AB21" s="125"/>
      <c r="AC21" s="125" t="s">
        <v>21</v>
      </c>
      <c r="AD21" s="126" t="e">
        <f>ABS(AD20)</f>
        <v>#REF!</v>
      </c>
    </row>
    <row r="22" spans="10:30" x14ac:dyDescent="0.2">
      <c r="J22" s="38">
        <f>18 +(35/60)</f>
        <v>18.583333333333332</v>
      </c>
      <c r="K22" s="39" t="s">
        <v>39</v>
      </c>
      <c r="L22" s="40" t="str">
        <f>IF(N12&lt;J22,"Y","N")</f>
        <v>Y</v>
      </c>
      <c r="M22" s="41" t="str">
        <f>IF(AND(M21="-",L22="Y",M20="Y"),"Solar eclipse?","-")</f>
        <v>-</v>
      </c>
      <c r="N22" s="42" t="s">
        <v>26</v>
      </c>
      <c r="O22" s="215"/>
      <c r="P22" s="213"/>
      <c r="Z22" s="121"/>
      <c r="AA22" s="122"/>
      <c r="AB22" s="122"/>
      <c r="AC22" s="122" t="s">
        <v>22</v>
      </c>
      <c r="AD22" s="127">
        <v>1</v>
      </c>
    </row>
    <row r="23" spans="10:30" x14ac:dyDescent="0.2">
      <c r="J23" s="43">
        <f>9 + (30/60)</f>
        <v>9.5</v>
      </c>
      <c r="K23" s="44" t="s">
        <v>38</v>
      </c>
      <c r="L23" s="45" t="str">
        <f>IF(N12&lt;J23,"Y","N")</f>
        <v>Y</v>
      </c>
      <c r="M23" s="37" t="s">
        <v>26</v>
      </c>
      <c r="N23" s="36" t="str">
        <f>IF(AND(L23="Y",N20="Y"),"Lunar eclipse","-")</f>
        <v>Lunar eclipse</v>
      </c>
      <c r="O23" s="215"/>
      <c r="P23" s="213"/>
    </row>
    <row r="24" spans="10:30" x14ac:dyDescent="0.2">
      <c r="J24" s="46">
        <f>12 +(15/60)</f>
        <v>12.25</v>
      </c>
      <c r="K24" s="47" t="s">
        <v>39</v>
      </c>
      <c r="L24" s="27" t="str">
        <f>IF(N12&lt;J24,"Y","N")</f>
        <v>Y</v>
      </c>
      <c r="M24" s="42" t="s">
        <v>26</v>
      </c>
      <c r="N24" s="41" t="str">
        <f>IF(AND(N23="-",L24="Y",N20="Y"),"Lunar eclipse?","-")</f>
        <v>-</v>
      </c>
      <c r="O24" s="215"/>
      <c r="P24" s="213"/>
      <c r="Z24" s="144" t="s">
        <v>26</v>
      </c>
      <c r="AA24" s="145" t="s">
        <v>27</v>
      </c>
      <c r="AB24" s="145" t="s">
        <v>28</v>
      </c>
      <c r="AC24" s="145" t="s">
        <v>29</v>
      </c>
      <c r="AD24" s="146" t="s">
        <v>30</v>
      </c>
    </row>
    <row r="25" spans="10:30" x14ac:dyDescent="0.2">
      <c r="J25" s="220" t="s">
        <v>127</v>
      </c>
      <c r="K25" s="220"/>
      <c r="L25" s="221"/>
      <c r="M25" s="48" t="str">
        <f>IF(N14&lt;M28,IF(POWER(C76,2)+POWER(D76,2)&lt;POWER(C83,2)+POWER(D83,2),"N","Y"),"N")</f>
        <v>N</v>
      </c>
      <c r="N25" s="49" t="str">
        <f>IF(N14&lt;M28,IF(POWER(C76,2)+POWER(D76,2)&lt;POWER(C83,2)+POWER(D83,2),"Y","N"),"N")</f>
        <v>N</v>
      </c>
      <c r="P25" s="214"/>
      <c r="Z25" s="124">
        <v>-1</v>
      </c>
      <c r="AA25" s="125">
        <f t="shared" ref="AA25:AA89" si="4">IFERROR(IF(SQRT(1-(Z25*Z25)/($AD$21*$AD$21))&lt;0.05,0,SQRT(1-(Z25*Z25)/($AD$21*$AD$21))),0)</f>
        <v>0</v>
      </c>
      <c r="AB25" s="125" t="e">
        <f t="shared" ref="AB25:AB89" si="5">CHOOSE(MATCH($AD$19,degrees),IF(Z25&lt;0,IFERROR(1-AA25,1),0),0,0,IF(Z25&gt;0,IFERROR(1-AA25,1),0))</f>
        <v>#REF!</v>
      </c>
      <c r="AC25" s="125" t="e">
        <f t="shared" ref="AC25:AC89" si="6">CHOOSE(MATCH($AD$19,degrees),IF(Z25&lt;0,2*AA25,2),IF(Z25&lt;0,0,1-AA25),IF(Z25&gt;0,0,1-AA25),IF(Z25&gt;0,2*AA25,2))</f>
        <v>#REF!</v>
      </c>
      <c r="AD25" s="126" t="e">
        <f t="shared" ref="AD25:AD89" si="7">CHOOSE(MATCH($AD$19,degrees),IF(Z25&lt;0,AA25+1,2),IF(Z25&lt;0,2,2*AA25),IF(Z25&gt;0,2,2*AA25),IF(Z25&gt;0,AA25+1,2))</f>
        <v>#REF!</v>
      </c>
    </row>
    <row r="26" spans="10:30" x14ac:dyDescent="0.2">
      <c r="M26" s="50" t="s">
        <v>40</v>
      </c>
      <c r="N26" s="51" t="s">
        <v>41</v>
      </c>
      <c r="Z26" s="124">
        <f t="shared" ref="Z26:Z58" si="8">Z25+$AA$20</f>
        <v>-0.99</v>
      </c>
      <c r="AA26" s="125">
        <f t="shared" si="4"/>
        <v>0</v>
      </c>
      <c r="AB26" s="125" t="e">
        <f t="shared" si="5"/>
        <v>#REF!</v>
      </c>
      <c r="AC26" s="125" t="e">
        <f t="shared" si="6"/>
        <v>#REF!</v>
      </c>
      <c r="AD26" s="126" t="e">
        <f t="shared" si="7"/>
        <v>#REF!</v>
      </c>
    </row>
    <row r="27" spans="10:30" x14ac:dyDescent="0.2">
      <c r="M27" s="216" t="s">
        <v>42</v>
      </c>
      <c r="N27" s="217"/>
      <c r="Z27" s="124">
        <f t="shared" si="8"/>
        <v>-0.98</v>
      </c>
      <c r="AA27" s="125">
        <f t="shared" si="4"/>
        <v>0</v>
      </c>
      <c r="AB27" s="125" t="e">
        <f t="shared" si="5"/>
        <v>#REF!</v>
      </c>
      <c r="AC27" s="125" t="e">
        <f t="shared" si="6"/>
        <v>#REF!</v>
      </c>
      <c r="AD27" s="126" t="e">
        <f t="shared" si="7"/>
        <v>#REF!</v>
      </c>
    </row>
    <row r="28" spans="10:30" x14ac:dyDescent="0.2">
      <c r="M28" s="204">
        <v>5</v>
      </c>
      <c r="N28" s="205"/>
      <c r="O28" s="4" t="s">
        <v>125</v>
      </c>
      <c r="Z28" s="124">
        <f t="shared" si="8"/>
        <v>-0.97</v>
      </c>
      <c r="AA28" s="125">
        <f t="shared" si="4"/>
        <v>0</v>
      </c>
      <c r="AB28" s="125" t="e">
        <f t="shared" si="5"/>
        <v>#REF!</v>
      </c>
      <c r="AC28" s="125" t="e">
        <f t="shared" si="6"/>
        <v>#REF!</v>
      </c>
      <c r="AD28" s="126" t="e">
        <f t="shared" si="7"/>
        <v>#REF!</v>
      </c>
    </row>
    <row r="29" spans="10:30" x14ac:dyDescent="0.2">
      <c r="Z29" s="124">
        <f t="shared" si="8"/>
        <v>-0.96</v>
      </c>
      <c r="AA29" s="125">
        <f t="shared" si="4"/>
        <v>0</v>
      </c>
      <c r="AB29" s="125" t="e">
        <f t="shared" si="5"/>
        <v>#REF!</v>
      </c>
      <c r="AC29" s="125" t="e">
        <f t="shared" si="6"/>
        <v>#REF!</v>
      </c>
      <c r="AD29" s="126" t="e">
        <f t="shared" si="7"/>
        <v>#REF!</v>
      </c>
    </row>
    <row r="30" spans="10:30" x14ac:dyDescent="0.2">
      <c r="Z30" s="124">
        <f t="shared" si="8"/>
        <v>-0.95</v>
      </c>
      <c r="AA30" s="125">
        <f t="shared" si="4"/>
        <v>0</v>
      </c>
      <c r="AB30" s="125" t="e">
        <f t="shared" si="5"/>
        <v>#REF!</v>
      </c>
      <c r="AC30" s="125" t="e">
        <f t="shared" si="6"/>
        <v>#REF!</v>
      </c>
      <c r="AD30" s="126" t="e">
        <f t="shared" si="7"/>
        <v>#REF!</v>
      </c>
    </row>
    <row r="31" spans="10:30" x14ac:dyDescent="0.2">
      <c r="K31" s="62" t="s">
        <v>102</v>
      </c>
      <c r="N31" s="62" t="s">
        <v>102</v>
      </c>
      <c r="Z31" s="124">
        <f t="shared" si="8"/>
        <v>-0.94</v>
      </c>
      <c r="AA31" s="125">
        <f t="shared" si="4"/>
        <v>0</v>
      </c>
      <c r="AB31" s="125" t="e">
        <f t="shared" si="5"/>
        <v>#REF!</v>
      </c>
      <c r="AC31" s="125" t="e">
        <f t="shared" si="6"/>
        <v>#REF!</v>
      </c>
      <c r="AD31" s="126" t="e">
        <f t="shared" si="7"/>
        <v>#REF!</v>
      </c>
    </row>
    <row r="32" spans="10:30" x14ac:dyDescent="0.2">
      <c r="J32" s="11" t="s">
        <v>43</v>
      </c>
      <c r="K32" s="13"/>
      <c r="M32" s="11" t="s">
        <v>44</v>
      </c>
      <c r="N32" s="13"/>
      <c r="Z32" s="124">
        <f t="shared" si="8"/>
        <v>-0.92999999999999994</v>
      </c>
      <c r="AA32" s="125">
        <f t="shared" si="4"/>
        <v>0</v>
      </c>
      <c r="AB32" s="125" t="e">
        <f t="shared" si="5"/>
        <v>#REF!</v>
      </c>
      <c r="AC32" s="125" t="e">
        <f t="shared" si="6"/>
        <v>#REF!</v>
      </c>
      <c r="AD32" s="126" t="e">
        <f t="shared" si="7"/>
        <v>#REF!</v>
      </c>
    </row>
    <row r="33" spans="10:30" x14ac:dyDescent="0.2">
      <c r="J33" s="52" t="s">
        <v>45</v>
      </c>
      <c r="K33" s="60">
        <v>3</v>
      </c>
      <c r="M33" s="52" t="s">
        <v>46</v>
      </c>
      <c r="N33" s="60">
        <v>1.5</v>
      </c>
      <c r="Z33" s="124">
        <f t="shared" si="8"/>
        <v>-0.91999999999999993</v>
      </c>
      <c r="AA33" s="125">
        <f t="shared" si="4"/>
        <v>0</v>
      </c>
      <c r="AB33" s="125" t="e">
        <f t="shared" si="5"/>
        <v>#REF!</v>
      </c>
      <c r="AC33" s="125" t="e">
        <f t="shared" si="6"/>
        <v>#REF!</v>
      </c>
      <c r="AD33" s="126" t="e">
        <f t="shared" si="7"/>
        <v>#REF!</v>
      </c>
    </row>
    <row r="34" spans="10:30" x14ac:dyDescent="0.2">
      <c r="J34" s="52" t="s">
        <v>47</v>
      </c>
      <c r="K34" s="60">
        <v>0</v>
      </c>
      <c r="L34" s="53" t="s">
        <v>48</v>
      </c>
      <c r="M34" s="52" t="s">
        <v>47</v>
      </c>
      <c r="N34" s="60">
        <v>0</v>
      </c>
      <c r="Z34" s="124">
        <f t="shared" si="8"/>
        <v>-0.90999999999999992</v>
      </c>
      <c r="AA34" s="125">
        <f t="shared" si="4"/>
        <v>0</v>
      </c>
      <c r="AB34" s="125" t="e">
        <f t="shared" si="5"/>
        <v>#REF!</v>
      </c>
      <c r="AC34" s="125" t="e">
        <f t="shared" si="6"/>
        <v>#REF!</v>
      </c>
      <c r="AD34" s="126" t="e">
        <f t="shared" si="7"/>
        <v>#REF!</v>
      </c>
    </row>
    <row r="35" spans="10:30" x14ac:dyDescent="0.2">
      <c r="J35" s="54" t="s">
        <v>49</v>
      </c>
      <c r="K35" s="60">
        <v>0</v>
      </c>
      <c r="M35" s="54" t="s">
        <v>49</v>
      </c>
      <c r="N35" s="60">
        <v>0</v>
      </c>
      <c r="Z35" s="124">
        <f t="shared" si="8"/>
        <v>-0.89999999999999991</v>
      </c>
      <c r="AA35" s="125">
        <f t="shared" si="4"/>
        <v>0</v>
      </c>
      <c r="AB35" s="125" t="e">
        <f t="shared" si="5"/>
        <v>#REF!</v>
      </c>
      <c r="AC35" s="125" t="e">
        <f t="shared" si="6"/>
        <v>#REF!</v>
      </c>
      <c r="AD35" s="126" t="e">
        <f t="shared" si="7"/>
        <v>#REF!</v>
      </c>
    </row>
    <row r="36" spans="10:30" x14ac:dyDescent="0.2">
      <c r="J36" s="52" t="s">
        <v>50</v>
      </c>
      <c r="K36" s="60">
        <v>0</v>
      </c>
      <c r="M36" s="52" t="s">
        <v>50</v>
      </c>
      <c r="N36" s="60">
        <v>0</v>
      </c>
      <c r="Z36" s="124">
        <f t="shared" si="8"/>
        <v>-0.8899999999999999</v>
      </c>
      <c r="AA36" s="125">
        <f t="shared" si="4"/>
        <v>0</v>
      </c>
      <c r="AB36" s="125" t="e">
        <f t="shared" si="5"/>
        <v>#REF!</v>
      </c>
      <c r="AC36" s="125" t="e">
        <f t="shared" si="6"/>
        <v>#REF!</v>
      </c>
      <c r="AD36" s="126" t="e">
        <f t="shared" si="7"/>
        <v>#REF!</v>
      </c>
    </row>
    <row r="37" spans="10:30" x14ac:dyDescent="0.2">
      <c r="J37" s="54" t="s">
        <v>51</v>
      </c>
      <c r="K37" s="61">
        <v>365.24219099999999</v>
      </c>
      <c r="L37" s="53" t="s">
        <v>52</v>
      </c>
      <c r="M37" s="54" t="s">
        <v>53</v>
      </c>
      <c r="N37" s="61">
        <v>27.321661553999999</v>
      </c>
      <c r="Z37" s="124">
        <f t="shared" si="8"/>
        <v>-0.87999999999999989</v>
      </c>
      <c r="AA37" s="125">
        <f t="shared" si="4"/>
        <v>0</v>
      </c>
      <c r="AB37" s="125" t="e">
        <f t="shared" si="5"/>
        <v>#REF!</v>
      </c>
      <c r="AC37" s="125" t="e">
        <f t="shared" si="6"/>
        <v>#REF!</v>
      </c>
      <c r="AD37" s="126" t="e">
        <f t="shared" si="7"/>
        <v>#REF!</v>
      </c>
    </row>
    <row r="38" spans="10:30" x14ac:dyDescent="0.2">
      <c r="J38" s="10" t="s">
        <v>54</v>
      </c>
      <c r="K38" s="55">
        <f>1/K37</f>
        <v>2.737909323296114E-3</v>
      </c>
      <c r="M38" s="10" t="s">
        <v>55</v>
      </c>
      <c r="N38" s="55">
        <f>1/N37</f>
        <v>3.6600995075777007E-2</v>
      </c>
      <c r="Z38" s="124">
        <f t="shared" si="8"/>
        <v>-0.86999999999999988</v>
      </c>
      <c r="AA38" s="125">
        <f t="shared" si="4"/>
        <v>0</v>
      </c>
      <c r="AB38" s="125" t="e">
        <f t="shared" si="5"/>
        <v>#REF!</v>
      </c>
      <c r="AC38" s="125" t="e">
        <f t="shared" si="6"/>
        <v>#REF!</v>
      </c>
      <c r="AD38" s="126" t="e">
        <f t="shared" si="7"/>
        <v>#REF!</v>
      </c>
    </row>
    <row r="39" spans="10:30" x14ac:dyDescent="0.2">
      <c r="Z39" s="124">
        <f t="shared" si="8"/>
        <v>-0.85999999999999988</v>
      </c>
      <c r="AA39" s="125">
        <f t="shared" si="4"/>
        <v>0</v>
      </c>
      <c r="AB39" s="125" t="e">
        <f t="shared" si="5"/>
        <v>#REF!</v>
      </c>
      <c r="AC39" s="125" t="e">
        <f t="shared" si="6"/>
        <v>#REF!</v>
      </c>
      <c r="AD39" s="126" t="e">
        <f t="shared" si="7"/>
        <v>#REF!</v>
      </c>
    </row>
    <row r="40" spans="10:30" x14ac:dyDescent="0.2">
      <c r="K40" s="62" t="s">
        <v>102</v>
      </c>
      <c r="N40" s="62" t="s">
        <v>102</v>
      </c>
      <c r="Z40" s="124">
        <f t="shared" si="8"/>
        <v>-0.84999999999999987</v>
      </c>
      <c r="AA40" s="125">
        <f t="shared" si="4"/>
        <v>0</v>
      </c>
      <c r="AB40" s="125" t="e">
        <f t="shared" si="5"/>
        <v>#REF!</v>
      </c>
      <c r="AC40" s="125" t="e">
        <f t="shared" si="6"/>
        <v>#REF!</v>
      </c>
      <c r="AD40" s="126" t="e">
        <f t="shared" si="7"/>
        <v>#REF!</v>
      </c>
    </row>
    <row r="41" spans="10:30" x14ac:dyDescent="0.2">
      <c r="J41" s="11" t="s">
        <v>56</v>
      </c>
      <c r="K41" s="13"/>
      <c r="M41" s="11" t="s">
        <v>31</v>
      </c>
      <c r="N41" s="13"/>
      <c r="Z41" s="124">
        <f t="shared" si="8"/>
        <v>-0.83999999999999986</v>
      </c>
      <c r="AA41" s="125">
        <f t="shared" si="4"/>
        <v>0</v>
      </c>
      <c r="AB41" s="125" t="e">
        <f t="shared" si="5"/>
        <v>#REF!</v>
      </c>
      <c r="AC41" s="125" t="e">
        <f t="shared" si="6"/>
        <v>#REF!</v>
      </c>
      <c r="AD41" s="126" t="e">
        <f t="shared" si="7"/>
        <v>#REF!</v>
      </c>
    </row>
    <row r="42" spans="10:30" x14ac:dyDescent="0.2">
      <c r="J42" s="52" t="s">
        <v>57</v>
      </c>
      <c r="K42" s="60">
        <v>1.5</v>
      </c>
      <c r="M42" s="52" t="s">
        <v>58</v>
      </c>
      <c r="N42" s="60">
        <v>1.5</v>
      </c>
      <c r="Z42" s="124">
        <f t="shared" si="8"/>
        <v>-0.82999999999999985</v>
      </c>
      <c r="AA42" s="125">
        <f t="shared" si="4"/>
        <v>0</v>
      </c>
      <c r="AB42" s="125" t="e">
        <f t="shared" si="5"/>
        <v>#REF!</v>
      </c>
      <c r="AC42" s="125" t="e">
        <f t="shared" si="6"/>
        <v>#REF!</v>
      </c>
      <c r="AD42" s="126" t="e">
        <f t="shared" si="7"/>
        <v>#REF!</v>
      </c>
    </row>
    <row r="43" spans="10:30" x14ac:dyDescent="0.2">
      <c r="J43" s="52" t="s">
        <v>47</v>
      </c>
      <c r="K43" s="60">
        <v>0</v>
      </c>
      <c r="M43" s="52" t="s">
        <v>47</v>
      </c>
      <c r="N43" s="60">
        <v>0</v>
      </c>
      <c r="Z43" s="124">
        <f t="shared" si="8"/>
        <v>-0.81999999999999984</v>
      </c>
      <c r="AA43" s="125">
        <f t="shared" si="4"/>
        <v>0</v>
      </c>
      <c r="AB43" s="125" t="e">
        <f t="shared" si="5"/>
        <v>#REF!</v>
      </c>
      <c r="AC43" s="125" t="e">
        <f t="shared" si="6"/>
        <v>#REF!</v>
      </c>
      <c r="AD43" s="126" t="e">
        <f t="shared" si="7"/>
        <v>#REF!</v>
      </c>
    </row>
    <row r="44" spans="10:30" x14ac:dyDescent="0.2">
      <c r="J44" s="54" t="s">
        <v>49</v>
      </c>
      <c r="K44" s="60">
        <v>0</v>
      </c>
      <c r="M44" s="54" t="s">
        <v>49</v>
      </c>
      <c r="N44" s="60">
        <v>0</v>
      </c>
      <c r="O44" s="53"/>
      <c r="P44" s="53"/>
      <c r="Z44" s="124">
        <f t="shared" si="8"/>
        <v>-0.80999999999999983</v>
      </c>
      <c r="AA44" s="125">
        <f t="shared" si="4"/>
        <v>0</v>
      </c>
      <c r="AB44" s="125" t="e">
        <f t="shared" si="5"/>
        <v>#REF!</v>
      </c>
      <c r="AC44" s="125" t="e">
        <f t="shared" si="6"/>
        <v>#REF!</v>
      </c>
      <c r="AD44" s="126" t="e">
        <f t="shared" si="7"/>
        <v>#REF!</v>
      </c>
    </row>
    <row r="45" spans="10:30" x14ac:dyDescent="0.2">
      <c r="J45" s="52" t="s">
        <v>50</v>
      </c>
      <c r="K45" s="60">
        <v>0</v>
      </c>
      <c r="M45" s="52" t="s">
        <v>50</v>
      </c>
      <c r="N45" s="60">
        <v>0</v>
      </c>
      <c r="Z45" s="124">
        <f t="shared" si="8"/>
        <v>-0.79999999999999982</v>
      </c>
      <c r="AA45" s="125">
        <f t="shared" si="4"/>
        <v>0</v>
      </c>
      <c r="AB45" s="125" t="e">
        <f t="shared" si="5"/>
        <v>#REF!</v>
      </c>
      <c r="AC45" s="125" t="e">
        <f t="shared" si="6"/>
        <v>#REF!</v>
      </c>
      <c r="AD45" s="126" t="e">
        <f t="shared" si="7"/>
        <v>#REF!</v>
      </c>
    </row>
    <row r="46" spans="10:30" x14ac:dyDescent="0.2">
      <c r="J46" s="54" t="s">
        <v>63</v>
      </c>
      <c r="K46" s="61">
        <v>25.325379999999999</v>
      </c>
      <c r="M46" s="54" t="s">
        <v>65</v>
      </c>
      <c r="N46" s="61">
        <v>25.621600000000001</v>
      </c>
      <c r="Z46" s="124">
        <f t="shared" si="8"/>
        <v>-0.78999999999999981</v>
      </c>
      <c r="AA46" s="125">
        <f t="shared" si="4"/>
        <v>0</v>
      </c>
      <c r="AB46" s="125" t="e">
        <f t="shared" si="5"/>
        <v>#REF!</v>
      </c>
      <c r="AC46" s="125" t="e">
        <f t="shared" si="6"/>
        <v>#REF!</v>
      </c>
      <c r="AD46" s="126" t="e">
        <f t="shared" si="7"/>
        <v>#REF!</v>
      </c>
    </row>
    <row r="47" spans="10:30" x14ac:dyDescent="0.2">
      <c r="J47" s="10" t="s">
        <v>67</v>
      </c>
      <c r="K47" s="55">
        <f>1/K46</f>
        <v>3.9486080761670705E-2</v>
      </c>
      <c r="M47" s="10" t="s">
        <v>68</v>
      </c>
      <c r="N47" s="55">
        <f>1/N46</f>
        <v>3.9029568801323883E-2</v>
      </c>
      <c r="Z47" s="124">
        <f t="shared" si="8"/>
        <v>-0.7799999999999998</v>
      </c>
      <c r="AA47" s="125">
        <f t="shared" si="4"/>
        <v>0</v>
      </c>
      <c r="AB47" s="125" t="e">
        <f t="shared" si="5"/>
        <v>#REF!</v>
      </c>
      <c r="AC47" s="125" t="e">
        <f t="shared" si="6"/>
        <v>#REF!</v>
      </c>
      <c r="AD47" s="126" t="e">
        <f t="shared" si="7"/>
        <v>#REF!</v>
      </c>
    </row>
    <row r="48" spans="10:30" x14ac:dyDescent="0.2">
      <c r="Z48" s="124">
        <f t="shared" si="8"/>
        <v>-0.7699999999999998</v>
      </c>
      <c r="AA48" s="125">
        <f t="shared" si="4"/>
        <v>0</v>
      </c>
      <c r="AB48" s="125" t="e">
        <f t="shared" si="5"/>
        <v>#REF!</v>
      </c>
      <c r="AC48" s="125" t="e">
        <f t="shared" si="6"/>
        <v>#REF!</v>
      </c>
      <c r="AD48" s="126" t="e">
        <f t="shared" si="7"/>
        <v>#REF!</v>
      </c>
    </row>
    <row r="49" spans="1:103" x14ac:dyDescent="0.2">
      <c r="Z49" s="124">
        <f t="shared" si="8"/>
        <v>-0.75999999999999979</v>
      </c>
      <c r="AA49" s="125">
        <f t="shared" si="4"/>
        <v>0</v>
      </c>
      <c r="AB49" s="125" t="e">
        <f t="shared" si="5"/>
        <v>#REF!</v>
      </c>
      <c r="AC49" s="125" t="e">
        <f t="shared" si="6"/>
        <v>#REF!</v>
      </c>
      <c r="AD49" s="126" t="e">
        <f t="shared" si="7"/>
        <v>#REF!</v>
      </c>
    </row>
    <row r="50" spans="1:103" x14ac:dyDescent="0.2">
      <c r="Z50" s="124">
        <f t="shared" si="8"/>
        <v>-0.74999999999999978</v>
      </c>
      <c r="AA50" s="125">
        <f t="shared" si="4"/>
        <v>0</v>
      </c>
      <c r="AB50" s="125" t="e">
        <f t="shared" si="5"/>
        <v>#REF!</v>
      </c>
      <c r="AC50" s="125" t="e">
        <f t="shared" si="6"/>
        <v>#REF!</v>
      </c>
      <c r="AD50" s="126" t="e">
        <f t="shared" si="7"/>
        <v>#REF!</v>
      </c>
    </row>
    <row r="51" spans="1:103" x14ac:dyDescent="0.2">
      <c r="Z51" s="124">
        <f t="shared" si="8"/>
        <v>-0.73999999999999977</v>
      </c>
      <c r="AA51" s="125">
        <f t="shared" si="4"/>
        <v>0</v>
      </c>
      <c r="AB51" s="125" t="e">
        <f t="shared" si="5"/>
        <v>#REF!</v>
      </c>
      <c r="AC51" s="125" t="e">
        <f t="shared" si="6"/>
        <v>#REF!</v>
      </c>
      <c r="AD51" s="126" t="e">
        <f t="shared" si="7"/>
        <v>#REF!</v>
      </c>
    </row>
    <row r="52" spans="1:103" ht="14" customHeight="1" x14ac:dyDescent="0.2">
      <c r="Z52" s="124">
        <f t="shared" si="8"/>
        <v>-0.72999999999999976</v>
      </c>
      <c r="AA52" s="125">
        <f t="shared" si="4"/>
        <v>0</v>
      </c>
      <c r="AB52" s="125" t="e">
        <f t="shared" si="5"/>
        <v>#REF!</v>
      </c>
      <c r="AC52" s="125" t="e">
        <f t="shared" si="6"/>
        <v>#REF!</v>
      </c>
      <c r="AD52" s="126" t="e">
        <f t="shared" si="7"/>
        <v>#REF!</v>
      </c>
    </row>
    <row r="53" spans="1:103" x14ac:dyDescent="0.2">
      <c r="H53" s="142"/>
      <c r="Z53" s="124">
        <f t="shared" si="8"/>
        <v>-0.71999999999999975</v>
      </c>
      <c r="AA53" s="125">
        <f t="shared" si="4"/>
        <v>0</v>
      </c>
      <c r="AB53" s="125" t="e">
        <f t="shared" si="5"/>
        <v>#REF!</v>
      </c>
      <c r="AC53" s="125" t="e">
        <f t="shared" si="6"/>
        <v>#REF!</v>
      </c>
      <c r="AD53" s="126" t="e">
        <f t="shared" si="7"/>
        <v>#REF!</v>
      </c>
    </row>
    <row r="54" spans="1:103" x14ac:dyDescent="0.2">
      <c r="H54" s="142"/>
      <c r="Z54" s="124"/>
      <c r="AA54" s="125"/>
      <c r="AB54" s="125"/>
      <c r="AC54" s="125"/>
      <c r="AD54" s="126"/>
    </row>
    <row r="55" spans="1:103" x14ac:dyDescent="0.2">
      <c r="I55" s="143"/>
      <c r="Z55" s="124">
        <f>Z53+$AA$20</f>
        <v>-0.70999999999999974</v>
      </c>
      <c r="AA55" s="125">
        <f t="shared" si="4"/>
        <v>0</v>
      </c>
      <c r="AB55" s="125" t="e">
        <f t="shared" si="5"/>
        <v>#REF!</v>
      </c>
      <c r="AC55" s="125" t="e">
        <f t="shared" si="6"/>
        <v>#REF!</v>
      </c>
      <c r="AD55" s="126" t="e">
        <f t="shared" si="7"/>
        <v>#REF!</v>
      </c>
    </row>
    <row r="56" spans="1:103" x14ac:dyDescent="0.2">
      <c r="Z56" s="124">
        <f t="shared" si="8"/>
        <v>-0.69999999999999973</v>
      </c>
      <c r="AA56" s="125">
        <f t="shared" si="4"/>
        <v>0</v>
      </c>
      <c r="AB56" s="125" t="e">
        <f t="shared" si="5"/>
        <v>#REF!</v>
      </c>
      <c r="AC56" s="125" t="e">
        <f t="shared" si="6"/>
        <v>#REF!</v>
      </c>
      <c r="AD56" s="126" t="e">
        <f t="shared" si="7"/>
        <v>#REF!</v>
      </c>
    </row>
    <row r="57" spans="1:103" x14ac:dyDescent="0.2">
      <c r="C57" s="154" t="s">
        <v>73</v>
      </c>
      <c r="D57" s="155">
        <f>N38-K38</f>
        <v>3.3863085752480891E-2</v>
      </c>
      <c r="F57" s="154" t="s">
        <v>74</v>
      </c>
      <c r="G57" s="155">
        <f>K47-K38</f>
        <v>3.674817143837459E-2</v>
      </c>
      <c r="I57" s="154" t="s">
        <v>75</v>
      </c>
      <c r="J57" s="155">
        <f>N47-K38</f>
        <v>3.6291659478027767E-2</v>
      </c>
      <c r="L57" s="154" t="s">
        <v>76</v>
      </c>
      <c r="M57" s="155">
        <f>K47-N38</f>
        <v>2.8850856858936985E-3</v>
      </c>
      <c r="Z57" s="124">
        <f t="shared" si="8"/>
        <v>-0.68999999999999972</v>
      </c>
      <c r="AA57" s="125">
        <f t="shared" si="4"/>
        <v>0</v>
      </c>
      <c r="AB57" s="125" t="e">
        <f t="shared" si="5"/>
        <v>#REF!</v>
      </c>
      <c r="AC57" s="125" t="e">
        <f t="shared" si="6"/>
        <v>#REF!</v>
      </c>
      <c r="AD57" s="126" t="e">
        <f t="shared" si="7"/>
        <v>#REF!</v>
      </c>
    </row>
    <row r="58" spans="1:103" x14ac:dyDescent="0.2">
      <c r="B58" s="53" t="s">
        <v>77</v>
      </c>
      <c r="C58" s="156" t="s">
        <v>78</v>
      </c>
      <c r="D58" s="157">
        <f>1/D57</f>
        <v>29.530681501071932</v>
      </c>
      <c r="E58" s="53" t="s">
        <v>79</v>
      </c>
      <c r="F58" s="156" t="s">
        <v>80</v>
      </c>
      <c r="G58" s="157">
        <f>1/G57</f>
        <v>27.212238347068926</v>
      </c>
      <c r="H58" s="53" t="s">
        <v>81</v>
      </c>
      <c r="I58" s="156" t="s">
        <v>82</v>
      </c>
      <c r="J58" s="157">
        <f>1/J57</f>
        <v>27.554540475214004</v>
      </c>
      <c r="K58" s="53" t="s">
        <v>83</v>
      </c>
      <c r="L58" s="156" t="s">
        <v>84</v>
      </c>
      <c r="M58" s="157">
        <f>1/M57</f>
        <v>346.61015611750713</v>
      </c>
      <c r="Z58" s="124">
        <f t="shared" si="8"/>
        <v>-0.67999999999999972</v>
      </c>
      <c r="AA58" s="125">
        <f t="shared" si="4"/>
        <v>0</v>
      </c>
      <c r="AB58" s="125" t="e">
        <f t="shared" si="5"/>
        <v>#REF!</v>
      </c>
      <c r="AC58" s="125" t="e">
        <f t="shared" si="6"/>
        <v>#REF!</v>
      </c>
      <c r="AD58" s="126" t="e">
        <f t="shared" si="7"/>
        <v>#REF!</v>
      </c>
    </row>
    <row r="59" spans="1:103" x14ac:dyDescent="0.2">
      <c r="C59" s="158" t="s">
        <v>85</v>
      </c>
      <c r="D59" s="159">
        <f>D58/2</f>
        <v>14.765340750535966</v>
      </c>
      <c r="F59" s="158" t="s">
        <v>86</v>
      </c>
      <c r="G59" s="159">
        <f>G58/2</f>
        <v>13.606119173534463</v>
      </c>
      <c r="I59" s="158" t="s">
        <v>87</v>
      </c>
      <c r="J59" s="159">
        <f>J58/2</f>
        <v>13.777270237607002</v>
      </c>
      <c r="L59" s="158" t="s">
        <v>88</v>
      </c>
      <c r="M59" s="159">
        <f>M58/2</f>
        <v>173.30507805875357</v>
      </c>
      <c r="Z59" s="124">
        <f t="shared" ref="Z59:Z90" si="9">Z58+$AA$20</f>
        <v>-0.66999999999999971</v>
      </c>
      <c r="AA59" s="125">
        <f t="shared" si="4"/>
        <v>0</v>
      </c>
      <c r="AB59" s="125" t="e">
        <f t="shared" si="5"/>
        <v>#REF!</v>
      </c>
      <c r="AC59" s="125" t="e">
        <f t="shared" si="6"/>
        <v>#REF!</v>
      </c>
      <c r="AD59" s="126" t="e">
        <f t="shared" si="7"/>
        <v>#REF!</v>
      </c>
    </row>
    <row r="60" spans="1:103" x14ac:dyDescent="0.2">
      <c r="Z60" s="124">
        <f t="shared" si="9"/>
        <v>-0.6599999999999997</v>
      </c>
      <c r="AA60" s="125">
        <f t="shared" si="4"/>
        <v>0</v>
      </c>
      <c r="AB60" s="125" t="e">
        <f t="shared" si="5"/>
        <v>#REF!</v>
      </c>
      <c r="AC60" s="125" t="e">
        <f t="shared" si="6"/>
        <v>#REF!</v>
      </c>
      <c r="AD60" s="126" t="e">
        <f t="shared" si="7"/>
        <v>#REF!</v>
      </c>
    </row>
    <row r="61" spans="1:103" s="2" customFormat="1" x14ac:dyDescent="0.2">
      <c r="A61" s="5"/>
      <c r="B61" s="56"/>
      <c r="C61" s="56"/>
      <c r="D61" s="56"/>
      <c r="E61" s="56"/>
      <c r="F61" s="56"/>
      <c r="G61" s="56"/>
      <c r="H61" s="56"/>
      <c r="I61" s="56"/>
      <c r="J61" s="56"/>
      <c r="K61" s="56"/>
      <c r="L61" s="56"/>
      <c r="M61" s="56"/>
      <c r="N61" s="56"/>
      <c r="O61" s="56"/>
      <c r="P61" s="56"/>
      <c r="Q61" s="56"/>
      <c r="R61" s="56"/>
      <c r="S61" s="56"/>
      <c r="T61" s="5"/>
      <c r="U61" s="5"/>
      <c r="V61" s="5"/>
      <c r="W61" s="5"/>
      <c r="X61" s="5"/>
      <c r="Y61" s="3"/>
      <c r="Z61" s="124">
        <f t="shared" si="9"/>
        <v>-0.64999999999999969</v>
      </c>
      <c r="AA61" s="125">
        <f t="shared" si="4"/>
        <v>0</v>
      </c>
      <c r="AB61" s="125" t="e">
        <f t="shared" si="5"/>
        <v>#REF!</v>
      </c>
      <c r="AC61" s="125" t="e">
        <f t="shared" si="6"/>
        <v>#REF!</v>
      </c>
      <c r="AD61" s="126" t="e">
        <f t="shared" si="7"/>
        <v>#REF!</v>
      </c>
      <c r="AE61" s="3"/>
      <c r="AF61" s="3"/>
      <c r="AG61" s="3"/>
      <c r="AH61" s="3"/>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row>
    <row r="62" spans="1:103" x14ac:dyDescent="0.2">
      <c r="Z62" s="124">
        <f t="shared" si="9"/>
        <v>-0.63999999999999968</v>
      </c>
      <c r="AA62" s="125">
        <f t="shared" si="4"/>
        <v>0</v>
      </c>
      <c r="AB62" s="125" t="e">
        <f t="shared" si="5"/>
        <v>#REF!</v>
      </c>
      <c r="AC62" s="125" t="e">
        <f t="shared" si="6"/>
        <v>#REF!</v>
      </c>
      <c r="AD62" s="126" t="e">
        <f t="shared" si="7"/>
        <v>#REF!</v>
      </c>
    </row>
    <row r="63" spans="1:103" x14ac:dyDescent="0.2">
      <c r="B63" s="57" t="s">
        <v>89</v>
      </c>
      <c r="Z63" s="124">
        <f t="shared" si="9"/>
        <v>-0.62999999999999967</v>
      </c>
      <c r="AA63" s="125">
        <f t="shared" si="4"/>
        <v>0</v>
      </c>
      <c r="AB63" s="125" t="e">
        <f t="shared" si="5"/>
        <v>#REF!</v>
      </c>
      <c r="AC63" s="125" t="e">
        <f t="shared" si="6"/>
        <v>#REF!</v>
      </c>
      <c r="AD63" s="126" t="e">
        <f t="shared" si="7"/>
        <v>#REF!</v>
      </c>
    </row>
    <row r="64" spans="1:103" x14ac:dyDescent="0.2">
      <c r="Z64" s="124">
        <f t="shared" si="9"/>
        <v>-0.61999999999999966</v>
      </c>
      <c r="AA64" s="125">
        <f t="shared" si="4"/>
        <v>0</v>
      </c>
      <c r="AB64" s="125" t="e">
        <f t="shared" si="5"/>
        <v>#REF!</v>
      </c>
      <c r="AC64" s="125" t="e">
        <f t="shared" si="6"/>
        <v>#REF!</v>
      </c>
      <c r="AD64" s="126" t="e">
        <f t="shared" si="7"/>
        <v>#REF!</v>
      </c>
    </row>
    <row r="65" spans="2:30" x14ac:dyDescent="0.2">
      <c r="B65" s="63"/>
      <c r="C65" s="206" t="s">
        <v>90</v>
      </c>
      <c r="D65" s="207"/>
      <c r="E65" s="207"/>
      <c r="F65" s="208"/>
      <c r="H65" s="106"/>
      <c r="I65" s="63"/>
      <c r="J65" s="107" t="s">
        <v>0</v>
      </c>
      <c r="K65" s="64"/>
      <c r="L65" s="107" t="s">
        <v>1</v>
      </c>
      <c r="M65" s="30"/>
      <c r="R65" s="166" t="s">
        <v>59</v>
      </c>
      <c r="S65" s="167" t="s">
        <v>60</v>
      </c>
      <c r="T65" s="168" t="s">
        <v>61</v>
      </c>
      <c r="Z65" s="124">
        <f t="shared" si="9"/>
        <v>-0.60999999999999965</v>
      </c>
      <c r="AA65" s="125">
        <f t="shared" si="4"/>
        <v>0</v>
      </c>
      <c r="AB65" s="125" t="e">
        <f t="shared" si="5"/>
        <v>#REF!</v>
      </c>
      <c r="AC65" s="125" t="e">
        <f t="shared" si="6"/>
        <v>#REF!</v>
      </c>
      <c r="AD65" s="126" t="e">
        <f t="shared" si="7"/>
        <v>#REF!</v>
      </c>
    </row>
    <row r="66" spans="2:30" x14ac:dyDescent="0.2">
      <c r="B66" s="65" t="s">
        <v>91</v>
      </c>
      <c r="C66" s="66" t="s">
        <v>26</v>
      </c>
      <c r="D66" s="67" t="s">
        <v>92</v>
      </c>
      <c r="E66" s="67" t="s">
        <v>93</v>
      </c>
      <c r="F66" s="68" t="s">
        <v>94</v>
      </c>
      <c r="H66" s="108" t="s">
        <v>93</v>
      </c>
      <c r="I66" s="66" t="s">
        <v>26</v>
      </c>
      <c r="J66" s="68" t="s">
        <v>92</v>
      </c>
      <c r="K66" s="66" t="s">
        <v>26</v>
      </c>
      <c r="L66" s="68" t="s">
        <v>92</v>
      </c>
      <c r="Q66" s="106"/>
      <c r="R66" s="147"/>
      <c r="S66" s="118"/>
      <c r="T66" s="168" t="s">
        <v>62</v>
      </c>
      <c r="Z66" s="124">
        <f t="shared" si="9"/>
        <v>-0.59999999999999964</v>
      </c>
      <c r="AA66" s="125">
        <f t="shared" si="4"/>
        <v>0</v>
      </c>
      <c r="AB66" s="125" t="e">
        <f t="shared" si="5"/>
        <v>#REF!</v>
      </c>
      <c r="AC66" s="125" t="e">
        <f t="shared" si="6"/>
        <v>#REF!</v>
      </c>
      <c r="AD66" s="126" t="e">
        <f t="shared" si="7"/>
        <v>#REF!</v>
      </c>
    </row>
    <row r="67" spans="2:30" x14ac:dyDescent="0.2">
      <c r="B67" s="69" t="s">
        <v>0</v>
      </c>
      <c r="C67" s="70">
        <f>K35+K33*COS(2*PI()*(D6+K34)/K37)</f>
        <v>-2.9872030678754582</v>
      </c>
      <c r="D67" s="71">
        <f>K36+K33*SIN(2*PI()*(D6+K34)/K37)</f>
        <v>0.276799261696001</v>
      </c>
      <c r="E67" s="72">
        <f>360*MOD(D6+K34,K37)/K37</f>
        <v>174.70599391952504</v>
      </c>
      <c r="F67" s="73">
        <f>(E67/360)*K37</f>
        <v>177.25</v>
      </c>
      <c r="H67" s="106">
        <v>0</v>
      </c>
      <c r="I67" s="109">
        <f t="shared" ref="I67:I130" si="10">$K$35+$K$33*COS(RADIANS(H67))</f>
        <v>3</v>
      </c>
      <c r="J67" s="110">
        <f t="shared" ref="J67:J130" si="11">$K$36+$K$33*SIN(RADIANS(H67))</f>
        <v>0</v>
      </c>
      <c r="K67" s="111">
        <f t="shared" ref="K67:K98" si="12">$C$67+$N$33*COS(RADIANS(H67))</f>
        <v>-1.4872030678754582</v>
      </c>
      <c r="L67" s="103">
        <f t="shared" ref="L67:L98" si="13">$D$67+$N$33*SIN(RADIANS(H67))</f>
        <v>0.276799261696001</v>
      </c>
      <c r="Q67" s="172" t="s">
        <v>63</v>
      </c>
      <c r="R67" s="150">
        <v>6793.33</v>
      </c>
      <c r="S67" s="169">
        <f>1/R67</f>
        <v>1.4720321256291098E-4</v>
      </c>
      <c r="T67" s="151">
        <f>S67-(S68-S69)</f>
        <v>5.5057705485408222E-9</v>
      </c>
      <c r="Z67" s="124">
        <f t="shared" si="9"/>
        <v>-0.58999999999999964</v>
      </c>
      <c r="AA67" s="125">
        <f t="shared" si="4"/>
        <v>0</v>
      </c>
      <c r="AB67" s="125" t="e">
        <f t="shared" si="5"/>
        <v>#REF!</v>
      </c>
      <c r="AC67" s="125" t="e">
        <f t="shared" si="6"/>
        <v>#REF!</v>
      </c>
      <c r="AD67" s="126" t="e">
        <f t="shared" si="7"/>
        <v>#REF!</v>
      </c>
    </row>
    <row r="68" spans="2:30" x14ac:dyDescent="0.2">
      <c r="B68" s="74" t="s">
        <v>1</v>
      </c>
      <c r="C68" s="75">
        <f>N35+N33*COS(2*PI()*(D6+N34)/N37)</f>
        <v>-1.4953954849215148</v>
      </c>
      <c r="D68" s="76">
        <f>N36+N33*SIN(2*PI()*(D6+N34)/N37)</f>
        <v>0.11744080924596731</v>
      </c>
      <c r="E68" s="77">
        <f>360*MOD(D6+N34,N37)/N37</f>
        <v>175.50949578533101</v>
      </c>
      <c r="F68" s="78">
        <f>(E68/360)*N37</f>
        <v>13.320030676000007</v>
      </c>
      <c r="H68" s="112">
        <f>H67+5</f>
        <v>5</v>
      </c>
      <c r="I68" s="102">
        <f t="shared" si="10"/>
        <v>2.9885840942752369</v>
      </c>
      <c r="J68" s="103">
        <f t="shared" si="11"/>
        <v>0.26146722824297453</v>
      </c>
      <c r="K68" s="111">
        <f t="shared" si="12"/>
        <v>-1.4929110207378398</v>
      </c>
      <c r="L68" s="103">
        <f t="shared" si="13"/>
        <v>0.40753287581748826</v>
      </c>
      <c r="Q68" s="172" t="s">
        <v>64</v>
      </c>
      <c r="R68" s="150">
        <v>27.212221</v>
      </c>
      <c r="S68" s="169">
        <f>1/R68</f>
        <v>3.6748194864358923E-2</v>
      </c>
      <c r="T68" s="170"/>
      <c r="Z68" s="124">
        <f t="shared" si="9"/>
        <v>-0.57999999999999963</v>
      </c>
      <c r="AA68" s="125">
        <f t="shared" si="4"/>
        <v>0</v>
      </c>
      <c r="AB68" s="125" t="e">
        <f t="shared" si="5"/>
        <v>#REF!</v>
      </c>
      <c r="AC68" s="125" t="e">
        <f t="shared" si="6"/>
        <v>#REF!</v>
      </c>
      <c r="AD68" s="126" t="e">
        <f t="shared" si="7"/>
        <v>#REF!</v>
      </c>
    </row>
    <row r="69" spans="2:30" x14ac:dyDescent="0.2">
      <c r="B69" s="79" t="s">
        <v>95</v>
      </c>
      <c r="C69" s="80">
        <f>K44+$K$42*COS(2*PI()*(D6+K43)/K46)</f>
        <v>1.4999646807310172</v>
      </c>
      <c r="D69" s="81">
        <f>K45+$K$42*SIN(2*PI()*(D6+K43)/K46)</f>
        <v>-1.0293520267501844E-2</v>
      </c>
      <c r="E69" s="82">
        <f>360*MOD(D6+K43,K46)/K46</f>
        <v>359.60681340220771</v>
      </c>
      <c r="F69" s="83">
        <f>(E69/360)*K46</f>
        <v>25.297720000000009</v>
      </c>
      <c r="H69" s="112">
        <f t="shared" ref="H69:H132" si="14">H68+5</f>
        <v>10</v>
      </c>
      <c r="I69" s="102">
        <f t="shared" si="10"/>
        <v>2.9544232590366239</v>
      </c>
      <c r="J69" s="103">
        <f t="shared" si="11"/>
        <v>0.52094453300079102</v>
      </c>
      <c r="K69" s="111">
        <f t="shared" si="12"/>
        <v>-1.5099914383571462</v>
      </c>
      <c r="L69" s="103">
        <f t="shared" si="13"/>
        <v>0.53727152819639645</v>
      </c>
      <c r="Q69" s="108" t="s">
        <v>66</v>
      </c>
      <c r="R69" s="90">
        <v>27.321660000000001</v>
      </c>
      <c r="S69" s="67">
        <f>1/R69</f>
        <v>3.660099715756656E-2</v>
      </c>
      <c r="T69" s="171"/>
      <c r="Z69" s="124">
        <f t="shared" si="9"/>
        <v>-0.56999999999999962</v>
      </c>
      <c r="AA69" s="125">
        <f t="shared" si="4"/>
        <v>0</v>
      </c>
      <c r="AB69" s="125" t="e">
        <f t="shared" si="5"/>
        <v>#REF!</v>
      </c>
      <c r="AC69" s="125" t="e">
        <f t="shared" si="6"/>
        <v>#REF!</v>
      </c>
      <c r="AD69" s="126" t="e">
        <f t="shared" si="7"/>
        <v>#REF!</v>
      </c>
    </row>
    <row r="70" spans="2:30" x14ac:dyDescent="0.2">
      <c r="B70" s="84" t="s">
        <v>96</v>
      </c>
      <c r="C70" s="85"/>
      <c r="D70" s="86"/>
      <c r="E70" s="87">
        <f>360*MOD(D6+K43+K46/2,K46)/K46</f>
        <v>179.60681340220765</v>
      </c>
      <c r="F70" s="88">
        <f>(E70/360)*K46</f>
        <v>12.635030000000004</v>
      </c>
      <c r="H70" s="112">
        <f t="shared" si="14"/>
        <v>15</v>
      </c>
      <c r="I70" s="102">
        <f t="shared" si="10"/>
        <v>2.897777478867205</v>
      </c>
      <c r="J70" s="103">
        <f t="shared" si="11"/>
        <v>0.77645713530756222</v>
      </c>
      <c r="K70" s="111">
        <f t="shared" si="12"/>
        <v>-1.5383143284418557</v>
      </c>
      <c r="L70" s="103">
        <f t="shared" si="13"/>
        <v>0.66502782934978211</v>
      </c>
      <c r="Q70" s="173"/>
      <c r="R70" s="147"/>
      <c r="S70" s="167"/>
      <c r="T70" s="168" t="s">
        <v>69</v>
      </c>
      <c r="Z70" s="124">
        <f t="shared" si="9"/>
        <v>-0.55999999999999961</v>
      </c>
      <c r="AA70" s="125">
        <f t="shared" si="4"/>
        <v>0</v>
      </c>
      <c r="AB70" s="125" t="e">
        <f t="shared" si="5"/>
        <v>#REF!</v>
      </c>
      <c r="AC70" s="125" t="e">
        <f t="shared" si="6"/>
        <v>#REF!</v>
      </c>
      <c r="AD70" s="126" t="e">
        <f t="shared" si="7"/>
        <v>#REF!</v>
      </c>
    </row>
    <row r="71" spans="2:30" x14ac:dyDescent="0.2">
      <c r="B71" s="65" t="s">
        <v>31</v>
      </c>
      <c r="C71" s="80">
        <f>N44+N42*COS(2*PI()*(D6+N43)/N46)</f>
        <v>1.3052341605677362</v>
      </c>
      <c r="D71" s="81">
        <f>N45+N42*SIN(2*PI()*(D6+N43)/N46)</f>
        <v>-0.73916424838261563</v>
      </c>
      <c r="E71" s="82">
        <f>360*MOD(D6+N43,N46)/N46</f>
        <v>330.47678521247684</v>
      </c>
      <c r="F71" s="83">
        <f>(E71/360)*N46</f>
        <v>23.520399999999992</v>
      </c>
      <c r="H71" s="112">
        <f t="shared" si="14"/>
        <v>20</v>
      </c>
      <c r="I71" s="102">
        <f t="shared" si="10"/>
        <v>2.8190778623577253</v>
      </c>
      <c r="J71" s="103">
        <f t="shared" si="11"/>
        <v>1.0260604299770062</v>
      </c>
      <c r="K71" s="111">
        <f t="shared" si="12"/>
        <v>-1.5776641366965956</v>
      </c>
      <c r="L71" s="103">
        <f t="shared" si="13"/>
        <v>0.78982947668450409</v>
      </c>
      <c r="Q71" s="172" t="s">
        <v>51</v>
      </c>
      <c r="R71" s="150">
        <v>346.62034999999997</v>
      </c>
      <c r="S71" s="169">
        <f>1/R71</f>
        <v>2.8850008373714933E-3</v>
      </c>
      <c r="T71" s="151">
        <f>S71-(S72+S73)</f>
        <v>-5.4896943384348529E-9</v>
      </c>
      <c r="Z71" s="124">
        <f t="shared" si="9"/>
        <v>-0.5499999999999996</v>
      </c>
      <c r="AA71" s="125">
        <f t="shared" si="4"/>
        <v>0</v>
      </c>
      <c r="AB71" s="125" t="e">
        <f t="shared" si="5"/>
        <v>#REF!</v>
      </c>
      <c r="AC71" s="125" t="e">
        <f t="shared" si="6"/>
        <v>#REF!</v>
      </c>
      <c r="AD71" s="126" t="e">
        <f t="shared" si="7"/>
        <v>#REF!</v>
      </c>
    </row>
    <row r="72" spans="2:30" x14ac:dyDescent="0.2">
      <c r="B72" s="66" t="s">
        <v>33</v>
      </c>
      <c r="C72" s="89"/>
      <c r="D72" s="90"/>
      <c r="E72" s="91">
        <f>360*MOD(D6+N43+N46/2,N46)/N46</f>
        <v>150.4767852124769</v>
      </c>
      <c r="F72" s="92">
        <f>(E72/360)*N46</f>
        <v>10.709599999999996</v>
      </c>
      <c r="H72" s="112">
        <f t="shared" si="14"/>
        <v>25</v>
      </c>
      <c r="I72" s="102">
        <f t="shared" si="10"/>
        <v>2.7189233611099497</v>
      </c>
      <c r="J72" s="103">
        <f t="shared" si="11"/>
        <v>1.2678547852220983</v>
      </c>
      <c r="K72" s="111">
        <f t="shared" si="12"/>
        <v>-1.6277413873204833</v>
      </c>
      <c r="L72" s="103">
        <f t="shared" si="13"/>
        <v>0.91072665430705013</v>
      </c>
      <c r="Q72" s="172" t="s">
        <v>70</v>
      </c>
      <c r="R72" s="150">
        <v>365.25635999999997</v>
      </c>
      <c r="S72" s="169">
        <f>1/R72</f>
        <v>2.7378031145029206E-3</v>
      </c>
      <c r="T72" s="170"/>
      <c r="Z72" s="124">
        <f t="shared" si="9"/>
        <v>-0.53999999999999959</v>
      </c>
      <c r="AA72" s="125">
        <f t="shared" si="4"/>
        <v>0</v>
      </c>
      <c r="AB72" s="125" t="e">
        <f t="shared" si="5"/>
        <v>#REF!</v>
      </c>
      <c r="AC72" s="125" t="e">
        <f t="shared" si="6"/>
        <v>#REF!</v>
      </c>
      <c r="AD72" s="126" t="e">
        <f t="shared" si="7"/>
        <v>#REF!</v>
      </c>
    </row>
    <row r="73" spans="2:30" x14ac:dyDescent="0.2">
      <c r="H73" s="112">
        <f t="shared" si="14"/>
        <v>30</v>
      </c>
      <c r="I73" s="102">
        <f t="shared" si="10"/>
        <v>2.598076211353316</v>
      </c>
      <c r="J73" s="103">
        <f t="shared" si="11"/>
        <v>1.4999999999999998</v>
      </c>
      <c r="K73" s="111">
        <f t="shared" si="12"/>
        <v>-1.6881649621988002</v>
      </c>
      <c r="L73" s="103">
        <f t="shared" si="13"/>
        <v>1.0267992616960009</v>
      </c>
      <c r="Q73" s="108" t="s">
        <v>63</v>
      </c>
      <c r="R73" s="90">
        <v>6793.33</v>
      </c>
      <c r="S73" s="67">
        <f>1/R73</f>
        <v>1.4720321256291098E-4</v>
      </c>
      <c r="T73" s="171"/>
      <c r="Z73" s="124">
        <f t="shared" si="9"/>
        <v>-0.52999999999999958</v>
      </c>
      <c r="AA73" s="125">
        <f t="shared" si="4"/>
        <v>0</v>
      </c>
      <c r="AB73" s="125" t="e">
        <f t="shared" si="5"/>
        <v>#REF!</v>
      </c>
      <c r="AC73" s="125" t="e">
        <f t="shared" si="6"/>
        <v>#REF!</v>
      </c>
      <c r="AD73" s="126" t="e">
        <f t="shared" si="7"/>
        <v>#REF!</v>
      </c>
    </row>
    <row r="74" spans="2:30" x14ac:dyDescent="0.2">
      <c r="B74" s="93"/>
      <c r="C74" s="94" t="s">
        <v>97</v>
      </c>
      <c r="D74" s="95"/>
      <c r="H74" s="112">
        <f t="shared" si="14"/>
        <v>35</v>
      </c>
      <c r="I74" s="102">
        <f t="shared" si="10"/>
        <v>2.4574561328669753</v>
      </c>
      <c r="J74" s="103">
        <f t="shared" si="11"/>
        <v>1.7207293090531381</v>
      </c>
      <c r="K74" s="111">
        <f t="shared" si="12"/>
        <v>-1.7584750014419706</v>
      </c>
      <c r="L74" s="103">
        <f t="shared" si="13"/>
        <v>1.13716391622257</v>
      </c>
      <c r="Q74" s="173"/>
      <c r="R74" s="147"/>
      <c r="S74" s="167"/>
      <c r="T74" s="168" t="s">
        <v>71</v>
      </c>
      <c r="Z74" s="124">
        <f t="shared" si="9"/>
        <v>-0.51999999999999957</v>
      </c>
      <c r="AA74" s="125">
        <f t="shared" si="4"/>
        <v>0</v>
      </c>
      <c r="AB74" s="125" t="e">
        <f t="shared" si="5"/>
        <v>#REF!</v>
      </c>
      <c r="AC74" s="125" t="e">
        <f t="shared" si="6"/>
        <v>#REF!</v>
      </c>
      <c r="AD74" s="126" t="e">
        <f t="shared" si="7"/>
        <v>#REF!</v>
      </c>
    </row>
    <row r="75" spans="2:30" x14ac:dyDescent="0.2">
      <c r="B75" s="96" t="s">
        <v>98</v>
      </c>
      <c r="C75" s="97">
        <f>K35</f>
        <v>0</v>
      </c>
      <c r="D75" s="98">
        <f>L35</f>
        <v>0</v>
      </c>
      <c r="H75" s="112">
        <f t="shared" si="14"/>
        <v>40</v>
      </c>
      <c r="I75" s="102">
        <f t="shared" si="10"/>
        <v>2.2981333293569342</v>
      </c>
      <c r="J75" s="103">
        <f t="shared" si="11"/>
        <v>1.9283628290596178</v>
      </c>
      <c r="K75" s="111">
        <f t="shared" si="12"/>
        <v>-1.8381364031969911</v>
      </c>
      <c r="L75" s="103">
        <f t="shared" si="13"/>
        <v>1.24098067622581</v>
      </c>
      <c r="Q75" s="172" t="s">
        <v>72</v>
      </c>
      <c r="R75" s="150">
        <v>29.530588999999999</v>
      </c>
      <c r="S75" s="169">
        <f>1/R75</f>
        <v>3.3863191824585685E-2</v>
      </c>
      <c r="T75" s="151">
        <f>S75-(S76-S77)</f>
        <v>-2.2184779568945601E-9</v>
      </c>
      <c r="Z75" s="124">
        <f t="shared" si="9"/>
        <v>-0.50999999999999956</v>
      </c>
      <c r="AA75" s="125">
        <f t="shared" si="4"/>
        <v>0</v>
      </c>
      <c r="AB75" s="125" t="e">
        <f t="shared" si="5"/>
        <v>#REF!</v>
      </c>
      <c r="AC75" s="125" t="e">
        <f t="shared" si="6"/>
        <v>#REF!</v>
      </c>
      <c r="AD75" s="126" t="e">
        <f t="shared" si="7"/>
        <v>#REF!</v>
      </c>
    </row>
    <row r="76" spans="2:30" x14ac:dyDescent="0.2">
      <c r="B76" s="74" t="s">
        <v>0</v>
      </c>
      <c r="C76" s="75">
        <f>C67</f>
        <v>-2.9872030678754582</v>
      </c>
      <c r="D76" s="99">
        <f>D67</f>
        <v>0.276799261696001</v>
      </c>
      <c r="H76" s="112">
        <f t="shared" si="14"/>
        <v>45</v>
      </c>
      <c r="I76" s="102">
        <f t="shared" si="10"/>
        <v>2.1213203435596428</v>
      </c>
      <c r="J76" s="103">
        <f t="shared" si="11"/>
        <v>2.1213203435596424</v>
      </c>
      <c r="K76" s="111">
        <f t="shared" si="12"/>
        <v>-1.9265428960956368</v>
      </c>
      <c r="L76" s="103">
        <f t="shared" si="13"/>
        <v>1.3374594334758223</v>
      </c>
      <c r="Q76" s="172" t="s">
        <v>66</v>
      </c>
      <c r="R76" s="150">
        <v>27.321660000000001</v>
      </c>
      <c r="S76" s="169">
        <f>1/R76</f>
        <v>3.660099715756656E-2</v>
      </c>
      <c r="T76" s="170"/>
      <c r="Z76" s="124">
        <f t="shared" si="9"/>
        <v>-0.49999999999999956</v>
      </c>
      <c r="AA76" s="125">
        <f t="shared" si="4"/>
        <v>0</v>
      </c>
      <c r="AB76" s="125" t="e">
        <f t="shared" si="5"/>
        <v>#REF!</v>
      </c>
      <c r="AC76" s="125" t="e">
        <f t="shared" si="6"/>
        <v>#REF!</v>
      </c>
      <c r="AD76" s="126" t="e">
        <f t="shared" si="7"/>
        <v>#REF!</v>
      </c>
    </row>
    <row r="77" spans="2:30" x14ac:dyDescent="0.2">
      <c r="B77" s="74" t="str">
        <f>B75</f>
        <v>Sun</v>
      </c>
      <c r="C77" s="75">
        <f>C75</f>
        <v>0</v>
      </c>
      <c r="D77" s="99">
        <f>D75</f>
        <v>0</v>
      </c>
      <c r="H77" s="112">
        <f t="shared" si="14"/>
        <v>50</v>
      </c>
      <c r="I77" s="102">
        <f t="shared" si="10"/>
        <v>1.9283628290596182</v>
      </c>
      <c r="J77" s="103">
        <f t="shared" si="11"/>
        <v>2.2981333293569342</v>
      </c>
      <c r="K77" s="111">
        <f t="shared" si="12"/>
        <v>-2.0230216533456491</v>
      </c>
      <c r="L77" s="103">
        <f t="shared" si="13"/>
        <v>1.4258659263744682</v>
      </c>
      <c r="Q77" s="108" t="s">
        <v>70</v>
      </c>
      <c r="R77" s="90">
        <v>365.25635999999997</v>
      </c>
      <c r="S77" s="67">
        <f>1/R77</f>
        <v>2.7378031145029206E-3</v>
      </c>
      <c r="T77" s="171"/>
      <c r="Z77" s="124">
        <f t="shared" si="9"/>
        <v>-0.48999999999999955</v>
      </c>
      <c r="AA77" s="125">
        <f t="shared" si="4"/>
        <v>0</v>
      </c>
      <c r="AB77" s="125" t="e">
        <f t="shared" si="5"/>
        <v>#REF!</v>
      </c>
      <c r="AC77" s="125" t="e">
        <f t="shared" si="6"/>
        <v>#REF!</v>
      </c>
      <c r="AD77" s="126" t="e">
        <f t="shared" si="7"/>
        <v>#REF!</v>
      </c>
    </row>
    <row r="78" spans="2:30" x14ac:dyDescent="0.2">
      <c r="B78" s="74" t="s">
        <v>1</v>
      </c>
      <c r="C78" s="75">
        <f>C67+C68</f>
        <v>-4.4825985527969729</v>
      </c>
      <c r="D78" s="99">
        <f>D67+D68</f>
        <v>0.39424007094196833</v>
      </c>
      <c r="H78" s="112">
        <f t="shared" si="14"/>
        <v>55</v>
      </c>
      <c r="I78" s="102">
        <f t="shared" si="10"/>
        <v>1.7207293090531386</v>
      </c>
      <c r="J78" s="103">
        <f t="shared" si="11"/>
        <v>2.4574561328669753</v>
      </c>
      <c r="K78" s="111">
        <f t="shared" si="12"/>
        <v>-2.1268384133488887</v>
      </c>
      <c r="L78" s="103">
        <f t="shared" si="13"/>
        <v>1.5055273281294888</v>
      </c>
      <c r="Z78" s="124">
        <f t="shared" si="9"/>
        <v>-0.47999999999999954</v>
      </c>
      <c r="AA78" s="125">
        <f t="shared" si="4"/>
        <v>0</v>
      </c>
      <c r="AB78" s="125" t="e">
        <f t="shared" si="5"/>
        <v>#REF!</v>
      </c>
      <c r="AC78" s="125" t="e">
        <f t="shared" si="6"/>
        <v>#REF!</v>
      </c>
      <c r="AD78" s="126" t="e">
        <f t="shared" si="7"/>
        <v>#REF!</v>
      </c>
    </row>
    <row r="79" spans="2:30" x14ac:dyDescent="0.2">
      <c r="B79" s="74" t="str">
        <f>B75</f>
        <v>Sun</v>
      </c>
      <c r="C79" s="75">
        <f>C75</f>
        <v>0</v>
      </c>
      <c r="D79" s="99">
        <f>D75</f>
        <v>0</v>
      </c>
      <c r="H79" s="112">
        <f t="shared" si="14"/>
        <v>60</v>
      </c>
      <c r="I79" s="102">
        <f t="shared" si="10"/>
        <v>1.5000000000000004</v>
      </c>
      <c r="J79" s="103">
        <f t="shared" si="11"/>
        <v>2.598076211353316</v>
      </c>
      <c r="K79" s="111">
        <f t="shared" si="12"/>
        <v>-2.2372030678754582</v>
      </c>
      <c r="L79" s="103">
        <f t="shared" si="13"/>
        <v>1.5758373673726589</v>
      </c>
      <c r="Z79" s="124">
        <f t="shared" si="9"/>
        <v>-0.46999999999999953</v>
      </c>
      <c r="AA79" s="125">
        <f t="shared" si="4"/>
        <v>0</v>
      </c>
      <c r="AB79" s="125" t="e">
        <f t="shared" si="5"/>
        <v>#REF!</v>
      </c>
      <c r="AC79" s="125" t="e">
        <f t="shared" si="6"/>
        <v>#REF!</v>
      </c>
      <c r="AD79" s="126" t="e">
        <f t="shared" si="7"/>
        <v>#REF!</v>
      </c>
    </row>
    <row r="80" spans="2:30" x14ac:dyDescent="0.2">
      <c r="B80" s="100" t="s">
        <v>23</v>
      </c>
      <c r="C80" s="80">
        <f>C67+C69</f>
        <v>-1.487238387144441</v>
      </c>
      <c r="D80" s="101">
        <f>D67+D69</f>
        <v>0.26650574142849914</v>
      </c>
      <c r="H80" s="112">
        <f t="shared" si="14"/>
        <v>65</v>
      </c>
      <c r="I80" s="102">
        <f t="shared" si="10"/>
        <v>1.2678547852220983</v>
      </c>
      <c r="J80" s="103">
        <f t="shared" si="11"/>
        <v>2.7189233611099497</v>
      </c>
      <c r="K80" s="111">
        <f t="shared" si="12"/>
        <v>-2.3532756752644088</v>
      </c>
      <c r="L80" s="103">
        <f t="shared" si="13"/>
        <v>1.636260942250976</v>
      </c>
      <c r="Z80" s="124">
        <f t="shared" si="9"/>
        <v>-0.45999999999999952</v>
      </c>
      <c r="AA80" s="125">
        <f t="shared" si="4"/>
        <v>0</v>
      </c>
      <c r="AB80" s="125" t="e">
        <f t="shared" si="5"/>
        <v>#REF!</v>
      </c>
      <c r="AC80" s="125" t="e">
        <f t="shared" si="6"/>
        <v>#REF!</v>
      </c>
      <c r="AD80" s="126" t="e">
        <f t="shared" si="7"/>
        <v>#REF!</v>
      </c>
    </row>
    <row r="81" spans="2:30" x14ac:dyDescent="0.2">
      <c r="B81" s="96" t="s">
        <v>25</v>
      </c>
      <c r="C81" s="97">
        <f>C67-C69</f>
        <v>-4.4871677486064758</v>
      </c>
      <c r="D81" s="98">
        <f>D67-D69</f>
        <v>0.28709278196350285</v>
      </c>
      <c r="H81" s="112">
        <f t="shared" si="14"/>
        <v>70</v>
      </c>
      <c r="I81" s="102">
        <f t="shared" si="10"/>
        <v>1.0260604299770064</v>
      </c>
      <c r="J81" s="103">
        <f t="shared" si="11"/>
        <v>2.8190778623577248</v>
      </c>
      <c r="K81" s="111">
        <f t="shared" si="12"/>
        <v>-2.4741728528869551</v>
      </c>
      <c r="L81" s="103">
        <f t="shared" si="13"/>
        <v>1.6863381928748633</v>
      </c>
      <c r="Z81" s="124">
        <f t="shared" si="9"/>
        <v>-0.44999999999999951</v>
      </c>
      <c r="AA81" s="125">
        <f t="shared" si="4"/>
        <v>0</v>
      </c>
      <c r="AB81" s="125" t="e">
        <f t="shared" si="5"/>
        <v>#REF!</v>
      </c>
      <c r="AC81" s="125" t="e">
        <f t="shared" si="6"/>
        <v>#REF!</v>
      </c>
      <c r="AD81" s="126" t="e">
        <f t="shared" si="7"/>
        <v>#REF!</v>
      </c>
    </row>
    <row r="82" spans="2:30" x14ac:dyDescent="0.2">
      <c r="B82" s="74" t="str">
        <f>B75</f>
        <v>Sun</v>
      </c>
      <c r="C82" s="75">
        <f>C75</f>
        <v>0</v>
      </c>
      <c r="D82" s="99">
        <f>D75</f>
        <v>0</v>
      </c>
      <c r="H82" s="112">
        <f t="shared" si="14"/>
        <v>75</v>
      </c>
      <c r="I82" s="102">
        <f t="shared" si="10"/>
        <v>0.77645713530756222</v>
      </c>
      <c r="J82" s="103">
        <f t="shared" si="11"/>
        <v>2.897777478867205</v>
      </c>
      <c r="K82" s="111">
        <f t="shared" si="12"/>
        <v>-2.5989745002216771</v>
      </c>
      <c r="L82" s="103">
        <f t="shared" si="13"/>
        <v>1.7256880011296034</v>
      </c>
      <c r="Z82" s="124">
        <f t="shared" si="9"/>
        <v>-0.4399999999999995</v>
      </c>
      <c r="AA82" s="125">
        <f t="shared" si="4"/>
        <v>0</v>
      </c>
      <c r="AB82" s="125" t="e">
        <f t="shared" si="5"/>
        <v>#REF!</v>
      </c>
      <c r="AC82" s="125" t="e">
        <f t="shared" si="6"/>
        <v>#REF!</v>
      </c>
      <c r="AD82" s="126" t="e">
        <f t="shared" si="7"/>
        <v>#REF!</v>
      </c>
    </row>
    <row r="83" spans="2:30" x14ac:dyDescent="0.2">
      <c r="B83" s="65" t="s">
        <v>31</v>
      </c>
      <c r="C83" s="102">
        <f>C67+C71</f>
        <v>-1.681968907307722</v>
      </c>
      <c r="D83" s="103">
        <f>D67+D71</f>
        <v>-0.46236498668661463</v>
      </c>
      <c r="H83" s="112">
        <f t="shared" si="14"/>
        <v>80</v>
      </c>
      <c r="I83" s="102">
        <f t="shared" si="10"/>
        <v>0.52094453300079124</v>
      </c>
      <c r="J83" s="103">
        <f t="shared" si="11"/>
        <v>2.9544232590366239</v>
      </c>
      <c r="K83" s="111">
        <f t="shared" si="12"/>
        <v>-2.7267308013750626</v>
      </c>
      <c r="L83" s="103">
        <f t="shared" si="13"/>
        <v>1.7540108912143131</v>
      </c>
      <c r="Z83" s="124">
        <f t="shared" si="9"/>
        <v>-0.42999999999999949</v>
      </c>
      <c r="AA83" s="125">
        <f t="shared" si="4"/>
        <v>0</v>
      </c>
      <c r="AB83" s="125" t="e">
        <f t="shared" si="5"/>
        <v>#REF!</v>
      </c>
      <c r="AC83" s="125" t="e">
        <f t="shared" si="6"/>
        <v>#REF!</v>
      </c>
      <c r="AD83" s="126" t="e">
        <f t="shared" si="7"/>
        <v>#REF!</v>
      </c>
    </row>
    <row r="84" spans="2:30" x14ac:dyDescent="0.2">
      <c r="B84" s="66" t="s">
        <v>33</v>
      </c>
      <c r="C84" s="104">
        <f>C67-C71</f>
        <v>-4.2924372284431946</v>
      </c>
      <c r="D84" s="105">
        <f>D67-D71</f>
        <v>1.0159635100786166</v>
      </c>
      <c r="H84" s="112">
        <f t="shared" si="14"/>
        <v>85</v>
      </c>
      <c r="I84" s="102">
        <f t="shared" si="10"/>
        <v>0.26146722824297441</v>
      </c>
      <c r="J84" s="103">
        <f t="shared" si="11"/>
        <v>2.9885840942752369</v>
      </c>
      <c r="K84" s="111">
        <f t="shared" si="12"/>
        <v>-2.856469453753971</v>
      </c>
      <c r="L84" s="103">
        <f t="shared" si="13"/>
        <v>1.7710913088336193</v>
      </c>
      <c r="Z84" s="124">
        <f t="shared" si="9"/>
        <v>-0.41999999999999948</v>
      </c>
      <c r="AA84" s="125">
        <f t="shared" si="4"/>
        <v>0</v>
      </c>
      <c r="AB84" s="125" t="e">
        <f t="shared" si="5"/>
        <v>#REF!</v>
      </c>
      <c r="AC84" s="125" t="e">
        <f t="shared" si="6"/>
        <v>#REF!</v>
      </c>
      <c r="AD84" s="126" t="e">
        <f t="shared" si="7"/>
        <v>#REF!</v>
      </c>
    </row>
    <row r="85" spans="2:30" x14ac:dyDescent="0.2">
      <c r="H85" s="112">
        <f t="shared" si="14"/>
        <v>90</v>
      </c>
      <c r="I85" s="102">
        <f t="shared" si="10"/>
        <v>1.83772268236293E-16</v>
      </c>
      <c r="J85" s="103">
        <f t="shared" si="11"/>
        <v>3</v>
      </c>
      <c r="K85" s="111">
        <f t="shared" si="12"/>
        <v>-2.9872030678754582</v>
      </c>
      <c r="L85" s="103">
        <f t="shared" si="13"/>
        <v>1.7767992616960009</v>
      </c>
      <c r="Z85" s="124">
        <f t="shared" si="9"/>
        <v>-0.40999999999999948</v>
      </c>
      <c r="AA85" s="125">
        <f t="shared" si="4"/>
        <v>0</v>
      </c>
      <c r="AB85" s="125" t="e">
        <f t="shared" si="5"/>
        <v>#REF!</v>
      </c>
      <c r="AC85" s="125" t="e">
        <f t="shared" si="6"/>
        <v>#REF!</v>
      </c>
      <c r="AD85" s="126" t="e">
        <f t="shared" si="7"/>
        <v>#REF!</v>
      </c>
    </row>
    <row r="86" spans="2:30" x14ac:dyDescent="0.2">
      <c r="H86" s="112">
        <f t="shared" si="14"/>
        <v>95</v>
      </c>
      <c r="I86" s="102">
        <f t="shared" si="10"/>
        <v>-0.26146722824297469</v>
      </c>
      <c r="J86" s="103">
        <f t="shared" si="11"/>
        <v>2.9885840942752369</v>
      </c>
      <c r="K86" s="111">
        <f t="shared" si="12"/>
        <v>-3.1179366819969454</v>
      </c>
      <c r="L86" s="103">
        <f t="shared" si="13"/>
        <v>1.7710913088336193</v>
      </c>
      <c r="Z86" s="124">
        <f t="shared" si="9"/>
        <v>-0.39999999999999947</v>
      </c>
      <c r="AA86" s="125">
        <f t="shared" si="4"/>
        <v>0</v>
      </c>
      <c r="AB86" s="125" t="e">
        <f t="shared" si="5"/>
        <v>#REF!</v>
      </c>
      <c r="AC86" s="125" t="e">
        <f t="shared" si="6"/>
        <v>#REF!</v>
      </c>
      <c r="AD86" s="126" t="e">
        <f t="shared" si="7"/>
        <v>#REF!</v>
      </c>
    </row>
    <row r="87" spans="2:30" x14ac:dyDescent="0.2">
      <c r="H87" s="112">
        <f t="shared" si="14"/>
        <v>100</v>
      </c>
      <c r="I87" s="102">
        <f t="shared" si="10"/>
        <v>-0.52094453300079091</v>
      </c>
      <c r="J87" s="103">
        <f t="shared" si="11"/>
        <v>2.9544232590366239</v>
      </c>
      <c r="K87" s="111">
        <f t="shared" si="12"/>
        <v>-3.2476753343758538</v>
      </c>
      <c r="L87" s="103">
        <f t="shared" si="13"/>
        <v>1.7540108912143131</v>
      </c>
      <c r="Z87" s="124">
        <f t="shared" si="9"/>
        <v>-0.38999999999999946</v>
      </c>
      <c r="AA87" s="125">
        <f t="shared" si="4"/>
        <v>0</v>
      </c>
      <c r="AB87" s="125" t="e">
        <f t="shared" si="5"/>
        <v>#REF!</v>
      </c>
      <c r="AC87" s="125" t="e">
        <f t="shared" si="6"/>
        <v>#REF!</v>
      </c>
      <c r="AD87" s="126" t="e">
        <f t="shared" si="7"/>
        <v>#REF!</v>
      </c>
    </row>
    <row r="88" spans="2:30" x14ac:dyDescent="0.2">
      <c r="H88" s="112">
        <f t="shared" si="14"/>
        <v>105</v>
      </c>
      <c r="I88" s="102">
        <f t="shared" si="10"/>
        <v>-0.77645713530756255</v>
      </c>
      <c r="J88" s="103">
        <f t="shared" si="11"/>
        <v>2.897777478867205</v>
      </c>
      <c r="K88" s="111">
        <f t="shared" si="12"/>
        <v>-3.3754316355292393</v>
      </c>
      <c r="L88" s="103">
        <f t="shared" si="13"/>
        <v>1.7256880011296034</v>
      </c>
      <c r="Z88" s="124">
        <f t="shared" si="9"/>
        <v>-0.37999999999999945</v>
      </c>
      <c r="AA88" s="125">
        <f t="shared" si="4"/>
        <v>0</v>
      </c>
      <c r="AB88" s="125" t="e">
        <f t="shared" si="5"/>
        <v>#REF!</v>
      </c>
      <c r="AC88" s="125" t="e">
        <f t="shared" si="6"/>
        <v>#REF!</v>
      </c>
      <c r="AD88" s="126" t="e">
        <f t="shared" si="7"/>
        <v>#REF!</v>
      </c>
    </row>
    <row r="89" spans="2:30" x14ac:dyDescent="0.2">
      <c r="H89" s="112">
        <f t="shared" si="14"/>
        <v>110</v>
      </c>
      <c r="I89" s="102">
        <f t="shared" si="10"/>
        <v>-1.0260604299770062</v>
      </c>
      <c r="J89" s="103">
        <f t="shared" si="11"/>
        <v>2.8190778623577253</v>
      </c>
      <c r="K89" s="111">
        <f t="shared" si="12"/>
        <v>-3.5002332828639613</v>
      </c>
      <c r="L89" s="103">
        <f t="shared" si="13"/>
        <v>1.6863381928748638</v>
      </c>
      <c r="Z89" s="124">
        <f t="shared" si="9"/>
        <v>-0.36999999999999944</v>
      </c>
      <c r="AA89" s="125">
        <f t="shared" si="4"/>
        <v>0</v>
      </c>
      <c r="AB89" s="125" t="e">
        <f t="shared" si="5"/>
        <v>#REF!</v>
      </c>
      <c r="AC89" s="125" t="e">
        <f t="shared" si="6"/>
        <v>#REF!</v>
      </c>
      <c r="AD89" s="126" t="e">
        <f t="shared" si="7"/>
        <v>#REF!</v>
      </c>
    </row>
    <row r="90" spans="2:30" x14ac:dyDescent="0.2">
      <c r="H90" s="112">
        <f t="shared" si="14"/>
        <v>115</v>
      </c>
      <c r="I90" s="102">
        <f t="shared" si="10"/>
        <v>-1.267854785222098</v>
      </c>
      <c r="J90" s="103">
        <f t="shared" si="11"/>
        <v>2.7189233611099501</v>
      </c>
      <c r="K90" s="111">
        <f t="shared" si="12"/>
        <v>-3.6211304604865071</v>
      </c>
      <c r="L90" s="103">
        <f t="shared" si="13"/>
        <v>1.636260942250976</v>
      </c>
      <c r="Z90" s="124">
        <f t="shared" si="9"/>
        <v>-0.35999999999999943</v>
      </c>
      <c r="AA90" s="125">
        <f t="shared" ref="AA90:AA153" si="15">IFERROR(IF(SQRT(1-(Z90*Z90)/($AD$21*$AD$21))&lt;0.05,0,SQRT(1-(Z90*Z90)/($AD$21*$AD$21))),0)</f>
        <v>0</v>
      </c>
      <c r="AB90" s="125" t="e">
        <f t="shared" ref="AB90:AB153" si="16">CHOOSE(MATCH($AD$19,degrees),IF(Z90&lt;0,IFERROR(1-AA90,1),0),0,0,IF(Z90&gt;0,IFERROR(1-AA90,1),0))</f>
        <v>#REF!</v>
      </c>
      <c r="AC90" s="125" t="e">
        <f t="shared" ref="AC90:AC153" si="17">CHOOSE(MATCH($AD$19,degrees),IF(Z90&lt;0,2*AA90,2),IF(Z90&lt;0,0,1-AA90),IF(Z90&gt;0,0,1-AA90),IF(Z90&gt;0,2*AA90,2))</f>
        <v>#REF!</v>
      </c>
      <c r="AD90" s="126" t="e">
        <f t="shared" ref="AD90:AD153" si="18">CHOOSE(MATCH($AD$19,degrees),IF(Z90&lt;0,AA90+1,2),IF(Z90&lt;0,2,2*AA90),IF(Z90&gt;0,2,2*AA90),IF(Z90&gt;0,AA90+1,2))</f>
        <v>#REF!</v>
      </c>
    </row>
    <row r="91" spans="2:30" x14ac:dyDescent="0.2">
      <c r="H91" s="112">
        <f t="shared" si="14"/>
        <v>120</v>
      </c>
      <c r="I91" s="102">
        <f t="shared" si="10"/>
        <v>-1.4999999999999993</v>
      </c>
      <c r="J91" s="103">
        <f t="shared" si="11"/>
        <v>2.598076211353316</v>
      </c>
      <c r="K91" s="111">
        <f t="shared" si="12"/>
        <v>-3.7372030678754578</v>
      </c>
      <c r="L91" s="103">
        <f t="shared" si="13"/>
        <v>1.5758373673726589</v>
      </c>
      <c r="Z91" s="124">
        <f t="shared" ref="Z91:Z122" si="19">Z90+$AA$20</f>
        <v>-0.34999999999999942</v>
      </c>
      <c r="AA91" s="125">
        <f t="shared" si="15"/>
        <v>0</v>
      </c>
      <c r="AB91" s="125" t="e">
        <f t="shared" si="16"/>
        <v>#REF!</v>
      </c>
      <c r="AC91" s="125" t="e">
        <f t="shared" si="17"/>
        <v>#REF!</v>
      </c>
      <c r="AD91" s="126" t="e">
        <f t="shared" si="18"/>
        <v>#REF!</v>
      </c>
    </row>
    <row r="92" spans="2:30" x14ac:dyDescent="0.2">
      <c r="H92" s="112">
        <f t="shared" si="14"/>
        <v>125</v>
      </c>
      <c r="I92" s="102">
        <f t="shared" si="10"/>
        <v>-1.7207293090531386</v>
      </c>
      <c r="J92" s="103">
        <f t="shared" si="11"/>
        <v>2.4574561328669748</v>
      </c>
      <c r="K92" s="111">
        <f t="shared" si="12"/>
        <v>-3.8475677224020277</v>
      </c>
      <c r="L92" s="103">
        <f t="shared" si="13"/>
        <v>1.5055273281294883</v>
      </c>
      <c r="Z92" s="124">
        <f t="shared" si="19"/>
        <v>-0.33999999999999941</v>
      </c>
      <c r="AA92" s="125">
        <f t="shared" si="15"/>
        <v>0</v>
      </c>
      <c r="AB92" s="125" t="e">
        <f t="shared" si="16"/>
        <v>#REF!</v>
      </c>
      <c r="AC92" s="125" t="e">
        <f t="shared" si="17"/>
        <v>#REF!</v>
      </c>
      <c r="AD92" s="126" t="e">
        <f t="shared" si="18"/>
        <v>#REF!</v>
      </c>
    </row>
    <row r="93" spans="2:30" x14ac:dyDescent="0.2">
      <c r="H93" s="112">
        <f t="shared" si="14"/>
        <v>130</v>
      </c>
      <c r="I93" s="102">
        <f t="shared" si="10"/>
        <v>-1.9283628290596182</v>
      </c>
      <c r="J93" s="103">
        <f t="shared" si="11"/>
        <v>2.2981333293569342</v>
      </c>
      <c r="K93" s="111">
        <f t="shared" si="12"/>
        <v>-3.9513844824052673</v>
      </c>
      <c r="L93" s="103">
        <f t="shared" si="13"/>
        <v>1.4258659263744682</v>
      </c>
      <c r="Z93" s="124">
        <f t="shared" si="19"/>
        <v>-0.3299999999999994</v>
      </c>
      <c r="AA93" s="125">
        <f t="shared" si="15"/>
        <v>0</v>
      </c>
      <c r="AB93" s="125" t="e">
        <f t="shared" si="16"/>
        <v>#REF!</v>
      </c>
      <c r="AC93" s="125" t="e">
        <f t="shared" si="17"/>
        <v>#REF!</v>
      </c>
      <c r="AD93" s="126" t="e">
        <f t="shared" si="18"/>
        <v>#REF!</v>
      </c>
    </row>
    <row r="94" spans="2:30" x14ac:dyDescent="0.2">
      <c r="H94" s="112">
        <f t="shared" si="14"/>
        <v>135</v>
      </c>
      <c r="I94" s="102">
        <f t="shared" si="10"/>
        <v>-2.1213203435596424</v>
      </c>
      <c r="J94" s="103">
        <f t="shared" si="11"/>
        <v>2.1213203435596428</v>
      </c>
      <c r="K94" s="111">
        <f t="shared" si="12"/>
        <v>-4.0478632396552792</v>
      </c>
      <c r="L94" s="103">
        <f t="shared" si="13"/>
        <v>1.3374594334758223</v>
      </c>
      <c r="Z94" s="124">
        <f t="shared" si="19"/>
        <v>-0.3199999999999994</v>
      </c>
      <c r="AA94" s="125">
        <f t="shared" si="15"/>
        <v>0</v>
      </c>
      <c r="AB94" s="125" t="e">
        <f t="shared" si="16"/>
        <v>#REF!</v>
      </c>
      <c r="AC94" s="125" t="e">
        <f t="shared" si="17"/>
        <v>#REF!</v>
      </c>
      <c r="AD94" s="126" t="e">
        <f t="shared" si="18"/>
        <v>#REF!</v>
      </c>
    </row>
    <row r="95" spans="2:30" x14ac:dyDescent="0.2">
      <c r="H95" s="112">
        <f t="shared" si="14"/>
        <v>140</v>
      </c>
      <c r="I95" s="102">
        <f t="shared" si="10"/>
        <v>-2.2981333293569337</v>
      </c>
      <c r="J95" s="103">
        <f t="shared" si="11"/>
        <v>1.9283628290596184</v>
      </c>
      <c r="K95" s="111">
        <f t="shared" si="12"/>
        <v>-4.1362697325539255</v>
      </c>
      <c r="L95" s="103">
        <f t="shared" si="13"/>
        <v>1.2409806762258102</v>
      </c>
      <c r="Z95" s="124">
        <f t="shared" si="19"/>
        <v>-0.30999999999999939</v>
      </c>
      <c r="AA95" s="125">
        <f t="shared" si="15"/>
        <v>0</v>
      </c>
      <c r="AB95" s="125" t="e">
        <f t="shared" si="16"/>
        <v>#REF!</v>
      </c>
      <c r="AC95" s="125" t="e">
        <f t="shared" si="17"/>
        <v>#REF!</v>
      </c>
      <c r="AD95" s="126" t="e">
        <f t="shared" si="18"/>
        <v>#REF!</v>
      </c>
    </row>
    <row r="96" spans="2:30" x14ac:dyDescent="0.2">
      <c r="H96" s="112">
        <f t="shared" si="14"/>
        <v>145</v>
      </c>
      <c r="I96" s="102">
        <f t="shared" si="10"/>
        <v>-2.4574561328669757</v>
      </c>
      <c r="J96" s="103">
        <f t="shared" si="11"/>
        <v>1.7207293090531377</v>
      </c>
      <c r="K96" s="111">
        <f t="shared" si="12"/>
        <v>-4.2159311343089456</v>
      </c>
      <c r="L96" s="103">
        <f t="shared" si="13"/>
        <v>1.13716391622257</v>
      </c>
      <c r="Z96" s="124">
        <f t="shared" si="19"/>
        <v>-0.29999999999999938</v>
      </c>
      <c r="AA96" s="125">
        <f t="shared" si="15"/>
        <v>0</v>
      </c>
      <c r="AB96" s="125" t="e">
        <f t="shared" si="16"/>
        <v>#REF!</v>
      </c>
      <c r="AC96" s="125" t="e">
        <f t="shared" si="17"/>
        <v>#REF!</v>
      </c>
      <c r="AD96" s="126" t="e">
        <f t="shared" si="18"/>
        <v>#REF!</v>
      </c>
    </row>
    <row r="97" spans="8:30" x14ac:dyDescent="0.2">
      <c r="H97" s="112">
        <f t="shared" si="14"/>
        <v>150</v>
      </c>
      <c r="I97" s="102">
        <f t="shared" si="10"/>
        <v>-2.598076211353316</v>
      </c>
      <c r="J97" s="103">
        <f t="shared" si="11"/>
        <v>1.4999999999999998</v>
      </c>
      <c r="K97" s="111">
        <f t="shared" si="12"/>
        <v>-4.2862411735521162</v>
      </c>
      <c r="L97" s="103">
        <f t="shared" si="13"/>
        <v>1.0267992616960009</v>
      </c>
      <c r="Z97" s="124">
        <f t="shared" si="19"/>
        <v>-0.28999999999999937</v>
      </c>
      <c r="AA97" s="125">
        <f t="shared" si="15"/>
        <v>0</v>
      </c>
      <c r="AB97" s="125" t="e">
        <f t="shared" si="16"/>
        <v>#REF!</v>
      </c>
      <c r="AC97" s="125" t="e">
        <f t="shared" si="17"/>
        <v>#REF!</v>
      </c>
      <c r="AD97" s="126" t="e">
        <f t="shared" si="18"/>
        <v>#REF!</v>
      </c>
    </row>
    <row r="98" spans="8:30" x14ac:dyDescent="0.2">
      <c r="H98" s="112">
        <f t="shared" si="14"/>
        <v>155</v>
      </c>
      <c r="I98" s="102">
        <f t="shared" si="10"/>
        <v>-2.7189233611099497</v>
      </c>
      <c r="J98" s="103">
        <f t="shared" si="11"/>
        <v>1.2678547852220985</v>
      </c>
      <c r="K98" s="111">
        <f t="shared" si="12"/>
        <v>-4.3466647484304328</v>
      </c>
      <c r="L98" s="103">
        <f t="shared" si="13"/>
        <v>0.91072665430705024</v>
      </c>
      <c r="Z98" s="124">
        <f t="shared" si="19"/>
        <v>-0.27999999999999936</v>
      </c>
      <c r="AA98" s="125">
        <f t="shared" si="15"/>
        <v>0</v>
      </c>
      <c r="AB98" s="125" t="e">
        <f t="shared" si="16"/>
        <v>#REF!</v>
      </c>
      <c r="AC98" s="125" t="e">
        <f t="shared" si="17"/>
        <v>#REF!</v>
      </c>
      <c r="AD98" s="126" t="e">
        <f t="shared" si="18"/>
        <v>#REF!</v>
      </c>
    </row>
    <row r="99" spans="8:30" x14ac:dyDescent="0.2">
      <c r="H99" s="112">
        <f t="shared" si="14"/>
        <v>160</v>
      </c>
      <c r="I99" s="102">
        <f t="shared" si="10"/>
        <v>-2.8190778623577248</v>
      </c>
      <c r="J99" s="103">
        <f t="shared" si="11"/>
        <v>1.0260604299770066</v>
      </c>
      <c r="K99" s="111">
        <f t="shared" ref="K99:K130" si="20">$C$67+$N$33*COS(RADIANS(H99))</f>
        <v>-4.3967419990543206</v>
      </c>
      <c r="L99" s="103">
        <f t="shared" ref="L99:L130" si="21">$D$67+$N$33*SIN(RADIANS(H99))</f>
        <v>0.78982947668450432</v>
      </c>
      <c r="Z99" s="124">
        <f t="shared" si="19"/>
        <v>-0.26999999999999935</v>
      </c>
      <c r="AA99" s="125">
        <f t="shared" si="15"/>
        <v>0</v>
      </c>
      <c r="AB99" s="125" t="e">
        <f t="shared" si="16"/>
        <v>#REF!</v>
      </c>
      <c r="AC99" s="125" t="e">
        <f t="shared" si="17"/>
        <v>#REF!</v>
      </c>
      <c r="AD99" s="126" t="e">
        <f t="shared" si="18"/>
        <v>#REF!</v>
      </c>
    </row>
    <row r="100" spans="8:30" x14ac:dyDescent="0.2">
      <c r="H100" s="112">
        <f t="shared" si="14"/>
        <v>165</v>
      </c>
      <c r="I100" s="102">
        <f t="shared" si="10"/>
        <v>-2.8977774788672046</v>
      </c>
      <c r="J100" s="103">
        <f t="shared" si="11"/>
        <v>0.77645713530756311</v>
      </c>
      <c r="K100" s="111">
        <f t="shared" si="20"/>
        <v>-4.4360918073090607</v>
      </c>
      <c r="L100" s="103">
        <f t="shared" si="21"/>
        <v>0.66502782934978255</v>
      </c>
      <c r="Z100" s="124">
        <f t="shared" si="19"/>
        <v>-0.25999999999999934</v>
      </c>
      <c r="AA100" s="125">
        <f t="shared" si="15"/>
        <v>0</v>
      </c>
      <c r="AB100" s="125" t="e">
        <f t="shared" si="16"/>
        <v>#REF!</v>
      </c>
      <c r="AC100" s="125" t="e">
        <f t="shared" si="17"/>
        <v>#REF!</v>
      </c>
      <c r="AD100" s="126" t="e">
        <f t="shared" si="18"/>
        <v>#REF!</v>
      </c>
    </row>
    <row r="101" spans="8:30" x14ac:dyDescent="0.2">
      <c r="H101" s="112">
        <f t="shared" si="14"/>
        <v>170</v>
      </c>
      <c r="I101" s="102">
        <f t="shared" si="10"/>
        <v>-2.9544232590366239</v>
      </c>
      <c r="J101" s="103">
        <f t="shared" si="11"/>
        <v>0.5209445330007908</v>
      </c>
      <c r="K101" s="111">
        <f t="shared" si="20"/>
        <v>-4.4644146973937699</v>
      </c>
      <c r="L101" s="103">
        <f t="shared" si="21"/>
        <v>0.53727152819639645</v>
      </c>
      <c r="Z101" s="124">
        <f t="shared" si="19"/>
        <v>-0.24999999999999933</v>
      </c>
      <c r="AA101" s="125">
        <f t="shared" si="15"/>
        <v>0</v>
      </c>
      <c r="AB101" s="125" t="e">
        <f t="shared" si="16"/>
        <v>#REF!</v>
      </c>
      <c r="AC101" s="125" t="e">
        <f t="shared" si="17"/>
        <v>#REF!</v>
      </c>
      <c r="AD101" s="126" t="e">
        <f t="shared" si="18"/>
        <v>#REF!</v>
      </c>
    </row>
    <row r="102" spans="8:30" x14ac:dyDescent="0.2">
      <c r="H102" s="112">
        <f t="shared" si="14"/>
        <v>175</v>
      </c>
      <c r="I102" s="102">
        <f t="shared" si="10"/>
        <v>-2.9885840942752369</v>
      </c>
      <c r="J102" s="103">
        <f t="shared" si="11"/>
        <v>0.26146722824297458</v>
      </c>
      <c r="K102" s="111">
        <f t="shared" si="20"/>
        <v>-4.4814951150130771</v>
      </c>
      <c r="L102" s="103">
        <f t="shared" si="21"/>
        <v>0.40753287581748832</v>
      </c>
      <c r="Z102" s="124">
        <f t="shared" si="19"/>
        <v>-0.23999999999999932</v>
      </c>
      <c r="AA102" s="125">
        <f t="shared" si="15"/>
        <v>0</v>
      </c>
      <c r="AB102" s="125" t="e">
        <f t="shared" si="16"/>
        <v>#REF!</v>
      </c>
      <c r="AC102" s="125" t="e">
        <f t="shared" si="17"/>
        <v>#REF!</v>
      </c>
      <c r="AD102" s="126" t="e">
        <f t="shared" si="18"/>
        <v>#REF!</v>
      </c>
    </row>
    <row r="103" spans="8:30" x14ac:dyDescent="0.2">
      <c r="H103" s="112">
        <f t="shared" si="14"/>
        <v>180</v>
      </c>
      <c r="I103" s="102">
        <f t="shared" si="10"/>
        <v>-3</v>
      </c>
      <c r="J103" s="103">
        <f t="shared" si="11"/>
        <v>3.67544536472586E-16</v>
      </c>
      <c r="K103" s="111">
        <f t="shared" si="20"/>
        <v>-4.4872030678754582</v>
      </c>
      <c r="L103" s="103">
        <f t="shared" si="21"/>
        <v>0.27679926169600116</v>
      </c>
      <c r="Z103" s="124">
        <f t="shared" si="19"/>
        <v>-0.22999999999999932</v>
      </c>
      <c r="AA103" s="125">
        <f t="shared" si="15"/>
        <v>0</v>
      </c>
      <c r="AB103" s="125" t="e">
        <f t="shared" si="16"/>
        <v>#REF!</v>
      </c>
      <c r="AC103" s="125" t="e">
        <f t="shared" si="17"/>
        <v>#REF!</v>
      </c>
      <c r="AD103" s="126" t="e">
        <f t="shared" si="18"/>
        <v>#REF!</v>
      </c>
    </row>
    <row r="104" spans="8:30" x14ac:dyDescent="0.2">
      <c r="H104" s="112">
        <f t="shared" si="14"/>
        <v>185</v>
      </c>
      <c r="I104" s="102">
        <f t="shared" si="10"/>
        <v>-2.9885840942752369</v>
      </c>
      <c r="J104" s="103">
        <f t="shared" si="11"/>
        <v>-0.26146722824297386</v>
      </c>
      <c r="K104" s="111">
        <f t="shared" si="20"/>
        <v>-4.4814951150130771</v>
      </c>
      <c r="L104" s="103">
        <f t="shared" si="21"/>
        <v>0.14606564757451407</v>
      </c>
      <c r="Z104" s="124">
        <f t="shared" si="19"/>
        <v>-0.21999999999999931</v>
      </c>
      <c r="AA104" s="125">
        <f t="shared" si="15"/>
        <v>0</v>
      </c>
      <c r="AB104" s="125" t="e">
        <f t="shared" si="16"/>
        <v>#REF!</v>
      </c>
      <c r="AC104" s="125" t="e">
        <f t="shared" si="17"/>
        <v>#REF!</v>
      </c>
      <c r="AD104" s="126" t="e">
        <f t="shared" si="18"/>
        <v>#REF!</v>
      </c>
    </row>
    <row r="105" spans="8:30" x14ac:dyDescent="0.2">
      <c r="H105" s="112">
        <f>H104+5</f>
        <v>190</v>
      </c>
      <c r="I105" s="102">
        <f t="shared" si="10"/>
        <v>-2.9544232590366239</v>
      </c>
      <c r="J105" s="103">
        <f t="shared" si="11"/>
        <v>-0.52094453300079135</v>
      </c>
      <c r="K105" s="111">
        <f t="shared" si="20"/>
        <v>-4.4644146973937699</v>
      </c>
      <c r="L105" s="103">
        <f t="shared" si="21"/>
        <v>1.6326995195605321E-2</v>
      </c>
      <c r="Z105" s="124">
        <f t="shared" si="19"/>
        <v>-0.2099999999999993</v>
      </c>
      <c r="AA105" s="125">
        <f t="shared" si="15"/>
        <v>0</v>
      </c>
      <c r="AB105" s="125" t="e">
        <f t="shared" si="16"/>
        <v>#REF!</v>
      </c>
      <c r="AC105" s="125" t="e">
        <f t="shared" si="17"/>
        <v>#REF!</v>
      </c>
      <c r="AD105" s="126" t="e">
        <f t="shared" si="18"/>
        <v>#REF!</v>
      </c>
    </row>
    <row r="106" spans="8:30" x14ac:dyDescent="0.2">
      <c r="H106" s="112">
        <f t="shared" si="14"/>
        <v>195</v>
      </c>
      <c r="I106" s="102">
        <f t="shared" si="10"/>
        <v>-2.897777478867205</v>
      </c>
      <c r="J106" s="103">
        <f t="shared" si="11"/>
        <v>-0.77645713530756244</v>
      </c>
      <c r="K106" s="111">
        <f t="shared" si="20"/>
        <v>-4.4360918073090607</v>
      </c>
      <c r="L106" s="103">
        <f t="shared" si="21"/>
        <v>-0.11142930595778022</v>
      </c>
      <c r="Z106" s="124">
        <f t="shared" si="19"/>
        <v>-0.19999999999999929</v>
      </c>
      <c r="AA106" s="125">
        <f t="shared" si="15"/>
        <v>0</v>
      </c>
      <c r="AB106" s="125" t="e">
        <f t="shared" si="16"/>
        <v>#REF!</v>
      </c>
      <c r="AC106" s="125" t="e">
        <f t="shared" si="17"/>
        <v>#REF!</v>
      </c>
      <c r="AD106" s="126" t="e">
        <f t="shared" si="18"/>
        <v>#REF!</v>
      </c>
    </row>
    <row r="107" spans="8:30" x14ac:dyDescent="0.2">
      <c r="H107" s="112">
        <f t="shared" si="14"/>
        <v>200</v>
      </c>
      <c r="I107" s="102">
        <f t="shared" si="10"/>
        <v>-2.8190778623577253</v>
      </c>
      <c r="J107" s="103">
        <f t="shared" si="11"/>
        <v>-1.026060429977006</v>
      </c>
      <c r="K107" s="111">
        <f t="shared" si="20"/>
        <v>-4.3967419990543206</v>
      </c>
      <c r="L107" s="103">
        <f t="shared" si="21"/>
        <v>-0.23623095329250199</v>
      </c>
      <c r="Z107" s="124">
        <f t="shared" si="19"/>
        <v>-0.18999999999999928</v>
      </c>
      <c r="AA107" s="125">
        <f t="shared" si="15"/>
        <v>0</v>
      </c>
      <c r="AB107" s="125" t="e">
        <f t="shared" si="16"/>
        <v>#REF!</v>
      </c>
      <c r="AC107" s="125" t="e">
        <f t="shared" si="17"/>
        <v>#REF!</v>
      </c>
      <c r="AD107" s="126" t="e">
        <f t="shared" si="18"/>
        <v>#REF!</v>
      </c>
    </row>
    <row r="108" spans="8:30" x14ac:dyDescent="0.2">
      <c r="H108" s="112">
        <f t="shared" si="14"/>
        <v>205</v>
      </c>
      <c r="I108" s="102">
        <f t="shared" si="10"/>
        <v>-2.7189233611099501</v>
      </c>
      <c r="J108" s="103">
        <f t="shared" si="11"/>
        <v>-1.2678547852220978</v>
      </c>
      <c r="K108" s="111">
        <f t="shared" si="20"/>
        <v>-4.3466647484304328</v>
      </c>
      <c r="L108" s="103">
        <f t="shared" si="21"/>
        <v>-0.35712813091504791</v>
      </c>
      <c r="Z108" s="124">
        <f t="shared" si="19"/>
        <v>-0.17999999999999927</v>
      </c>
      <c r="AA108" s="125">
        <f t="shared" si="15"/>
        <v>0</v>
      </c>
      <c r="AB108" s="125" t="e">
        <f t="shared" si="16"/>
        <v>#REF!</v>
      </c>
      <c r="AC108" s="125" t="e">
        <f t="shared" si="17"/>
        <v>#REF!</v>
      </c>
      <c r="AD108" s="126" t="e">
        <f t="shared" si="18"/>
        <v>#REF!</v>
      </c>
    </row>
    <row r="109" spans="8:30" x14ac:dyDescent="0.2">
      <c r="H109" s="112">
        <f t="shared" si="14"/>
        <v>210</v>
      </c>
      <c r="I109" s="102">
        <f t="shared" si="10"/>
        <v>-2.598076211353316</v>
      </c>
      <c r="J109" s="103">
        <f t="shared" si="11"/>
        <v>-1.5000000000000004</v>
      </c>
      <c r="K109" s="111">
        <f t="shared" si="20"/>
        <v>-4.2862411735521162</v>
      </c>
      <c r="L109" s="103">
        <f t="shared" si="21"/>
        <v>-0.47320073830399922</v>
      </c>
      <c r="Z109" s="124">
        <f t="shared" si="19"/>
        <v>-0.16999999999999926</v>
      </c>
      <c r="AA109" s="125">
        <f t="shared" si="15"/>
        <v>0</v>
      </c>
      <c r="AB109" s="125" t="e">
        <f t="shared" si="16"/>
        <v>#REF!</v>
      </c>
      <c r="AC109" s="125" t="e">
        <f t="shared" si="17"/>
        <v>#REF!</v>
      </c>
      <c r="AD109" s="126" t="e">
        <f t="shared" si="18"/>
        <v>#REF!</v>
      </c>
    </row>
    <row r="110" spans="8:30" x14ac:dyDescent="0.2">
      <c r="H110" s="112">
        <f t="shared" si="14"/>
        <v>215</v>
      </c>
      <c r="I110" s="102">
        <f t="shared" si="10"/>
        <v>-2.4574561328669753</v>
      </c>
      <c r="J110" s="103">
        <f t="shared" si="11"/>
        <v>-1.7207293090531386</v>
      </c>
      <c r="K110" s="111">
        <f t="shared" si="20"/>
        <v>-4.2159311343089456</v>
      </c>
      <c r="L110" s="103">
        <f t="shared" si="21"/>
        <v>-0.5835653928305683</v>
      </c>
      <c r="Z110" s="124">
        <f t="shared" si="19"/>
        <v>-0.15999999999999925</v>
      </c>
      <c r="AA110" s="125">
        <f t="shared" si="15"/>
        <v>0</v>
      </c>
      <c r="AB110" s="125" t="e">
        <f t="shared" si="16"/>
        <v>#REF!</v>
      </c>
      <c r="AC110" s="125" t="e">
        <f t="shared" si="17"/>
        <v>#REF!</v>
      </c>
      <c r="AD110" s="126" t="e">
        <f t="shared" si="18"/>
        <v>#REF!</v>
      </c>
    </row>
    <row r="111" spans="8:30" x14ac:dyDescent="0.2">
      <c r="H111" s="112">
        <f t="shared" si="14"/>
        <v>220</v>
      </c>
      <c r="I111" s="102">
        <f t="shared" si="10"/>
        <v>-2.2981333293569342</v>
      </c>
      <c r="J111" s="103">
        <f t="shared" si="11"/>
        <v>-1.9283628290596178</v>
      </c>
      <c r="K111" s="111">
        <f t="shared" si="20"/>
        <v>-4.1362697325539255</v>
      </c>
      <c r="L111" s="103">
        <f t="shared" si="21"/>
        <v>-0.68738215283380788</v>
      </c>
      <c r="Z111" s="124">
        <f t="shared" si="19"/>
        <v>-0.14999999999999925</v>
      </c>
      <c r="AA111" s="125">
        <f t="shared" si="15"/>
        <v>0</v>
      </c>
      <c r="AB111" s="125" t="e">
        <f t="shared" si="16"/>
        <v>#REF!</v>
      </c>
      <c r="AC111" s="125" t="e">
        <f t="shared" si="17"/>
        <v>#REF!</v>
      </c>
      <c r="AD111" s="126" t="e">
        <f t="shared" si="18"/>
        <v>#REF!</v>
      </c>
    </row>
    <row r="112" spans="8:30" x14ac:dyDescent="0.2">
      <c r="H112" s="112">
        <f t="shared" si="14"/>
        <v>225</v>
      </c>
      <c r="I112" s="102">
        <f t="shared" si="10"/>
        <v>-2.1213203435596428</v>
      </c>
      <c r="J112" s="103">
        <f t="shared" si="11"/>
        <v>-2.1213203435596424</v>
      </c>
      <c r="K112" s="111">
        <f t="shared" si="20"/>
        <v>-4.0478632396552801</v>
      </c>
      <c r="L112" s="103">
        <f t="shared" si="21"/>
        <v>-0.78386091008382019</v>
      </c>
      <c r="Z112" s="124">
        <f t="shared" si="19"/>
        <v>-0.13999999999999924</v>
      </c>
      <c r="AA112" s="125">
        <f t="shared" si="15"/>
        <v>0</v>
      </c>
      <c r="AB112" s="125" t="e">
        <f t="shared" si="16"/>
        <v>#REF!</v>
      </c>
      <c r="AC112" s="125" t="e">
        <f t="shared" si="17"/>
        <v>#REF!</v>
      </c>
      <c r="AD112" s="126" t="e">
        <f t="shared" si="18"/>
        <v>#REF!</v>
      </c>
    </row>
    <row r="113" spans="8:30" x14ac:dyDescent="0.2">
      <c r="H113" s="112">
        <f t="shared" si="14"/>
        <v>230</v>
      </c>
      <c r="I113" s="102">
        <f t="shared" si="10"/>
        <v>-1.9283628290596184</v>
      </c>
      <c r="J113" s="103">
        <f t="shared" si="11"/>
        <v>-2.2981333293569337</v>
      </c>
      <c r="K113" s="111">
        <f t="shared" si="20"/>
        <v>-3.9513844824052673</v>
      </c>
      <c r="L113" s="103">
        <f t="shared" si="21"/>
        <v>-0.87226740298246586</v>
      </c>
      <c r="Z113" s="124">
        <f t="shared" si="19"/>
        <v>-0.12999999999999923</v>
      </c>
      <c r="AA113" s="125">
        <f t="shared" si="15"/>
        <v>0</v>
      </c>
      <c r="AB113" s="125" t="e">
        <f t="shared" si="16"/>
        <v>#REF!</v>
      </c>
      <c r="AC113" s="125" t="e">
        <f t="shared" si="17"/>
        <v>#REF!</v>
      </c>
      <c r="AD113" s="126" t="e">
        <f t="shared" si="18"/>
        <v>#REF!</v>
      </c>
    </row>
    <row r="114" spans="8:30" x14ac:dyDescent="0.2">
      <c r="H114" s="112">
        <f t="shared" si="14"/>
        <v>235</v>
      </c>
      <c r="I114" s="102">
        <f t="shared" si="10"/>
        <v>-1.720729309053139</v>
      </c>
      <c r="J114" s="103">
        <f t="shared" si="11"/>
        <v>-2.4574561328669748</v>
      </c>
      <c r="K114" s="111">
        <f t="shared" si="20"/>
        <v>-3.8475677224020277</v>
      </c>
      <c r="L114" s="103">
        <f t="shared" si="21"/>
        <v>-0.95192880473748642</v>
      </c>
      <c r="Z114" s="124">
        <f t="shared" si="19"/>
        <v>-0.11999999999999923</v>
      </c>
      <c r="AA114" s="125">
        <f t="shared" si="15"/>
        <v>0</v>
      </c>
      <c r="AB114" s="125" t="e">
        <f t="shared" si="16"/>
        <v>#REF!</v>
      </c>
      <c r="AC114" s="125" t="e">
        <f t="shared" si="17"/>
        <v>#REF!</v>
      </c>
      <c r="AD114" s="126" t="e">
        <f t="shared" si="18"/>
        <v>#REF!</v>
      </c>
    </row>
    <row r="115" spans="8:30" x14ac:dyDescent="0.2">
      <c r="H115" s="112">
        <f t="shared" si="14"/>
        <v>240</v>
      </c>
      <c r="I115" s="102">
        <f t="shared" si="10"/>
        <v>-1.5000000000000013</v>
      </c>
      <c r="J115" s="103">
        <f t="shared" si="11"/>
        <v>-2.5980762113533151</v>
      </c>
      <c r="K115" s="111">
        <f t="shared" si="20"/>
        <v>-3.7372030678754591</v>
      </c>
      <c r="L115" s="103">
        <f t="shared" si="21"/>
        <v>-1.0222388439806567</v>
      </c>
      <c r="Z115" s="124">
        <f t="shared" si="19"/>
        <v>-0.10999999999999924</v>
      </c>
      <c r="AA115" s="125">
        <f t="shared" si="15"/>
        <v>0</v>
      </c>
      <c r="AB115" s="125" t="e">
        <f t="shared" si="16"/>
        <v>#REF!</v>
      </c>
      <c r="AC115" s="125" t="e">
        <f t="shared" si="17"/>
        <v>#REF!</v>
      </c>
      <c r="AD115" s="126" t="e">
        <f t="shared" si="18"/>
        <v>#REF!</v>
      </c>
    </row>
    <row r="116" spans="8:30" x14ac:dyDescent="0.2">
      <c r="H116" s="112">
        <f t="shared" si="14"/>
        <v>245</v>
      </c>
      <c r="I116" s="102">
        <f t="shared" si="10"/>
        <v>-1.2678547852220974</v>
      </c>
      <c r="J116" s="103">
        <f t="shared" si="11"/>
        <v>-2.7189233611099501</v>
      </c>
      <c r="K116" s="111">
        <f t="shared" si="20"/>
        <v>-3.6211304604865067</v>
      </c>
      <c r="L116" s="103">
        <f t="shared" si="21"/>
        <v>-1.0826624188589742</v>
      </c>
      <c r="Z116" s="124">
        <f t="shared" si="19"/>
        <v>-9.9999999999999242E-2</v>
      </c>
      <c r="AA116" s="125">
        <f t="shared" si="15"/>
        <v>0</v>
      </c>
      <c r="AB116" s="125" t="e">
        <f t="shared" si="16"/>
        <v>#REF!</v>
      </c>
      <c r="AC116" s="125" t="e">
        <f t="shared" si="17"/>
        <v>#REF!</v>
      </c>
      <c r="AD116" s="126" t="e">
        <f t="shared" si="18"/>
        <v>#REF!</v>
      </c>
    </row>
    <row r="117" spans="8:30" x14ac:dyDescent="0.2">
      <c r="H117" s="112">
        <f t="shared" si="14"/>
        <v>250</v>
      </c>
      <c r="I117" s="102">
        <f t="shared" si="10"/>
        <v>-1.0260604299770058</v>
      </c>
      <c r="J117" s="103">
        <f t="shared" si="11"/>
        <v>-2.8190778623577253</v>
      </c>
      <c r="K117" s="111">
        <f t="shared" si="20"/>
        <v>-3.5002332828639613</v>
      </c>
      <c r="L117" s="103">
        <f t="shared" si="21"/>
        <v>-1.1327396694828615</v>
      </c>
      <c r="Z117" s="124">
        <f t="shared" si="19"/>
        <v>-8.9999999999999247E-2</v>
      </c>
      <c r="AA117" s="125">
        <f t="shared" si="15"/>
        <v>0</v>
      </c>
      <c r="AB117" s="125" t="e">
        <f t="shared" si="16"/>
        <v>#REF!</v>
      </c>
      <c r="AC117" s="125" t="e">
        <f t="shared" si="17"/>
        <v>#REF!</v>
      </c>
      <c r="AD117" s="126" t="e">
        <f t="shared" si="18"/>
        <v>#REF!</v>
      </c>
    </row>
    <row r="118" spans="8:30" x14ac:dyDescent="0.2">
      <c r="H118" s="112">
        <f t="shared" si="14"/>
        <v>255</v>
      </c>
      <c r="I118" s="102">
        <f t="shared" si="10"/>
        <v>-0.77645713530756189</v>
      </c>
      <c r="J118" s="103">
        <f t="shared" si="11"/>
        <v>-2.897777478867205</v>
      </c>
      <c r="K118" s="111">
        <f t="shared" si="20"/>
        <v>-3.3754316355292393</v>
      </c>
      <c r="L118" s="103">
        <f t="shared" si="21"/>
        <v>-1.1720894777376016</v>
      </c>
      <c r="Z118" s="124">
        <f t="shared" si="19"/>
        <v>-7.9999999999999252E-2</v>
      </c>
      <c r="AA118" s="125">
        <f t="shared" si="15"/>
        <v>0</v>
      </c>
      <c r="AB118" s="125" t="e">
        <f t="shared" si="16"/>
        <v>#REF!</v>
      </c>
      <c r="AC118" s="125" t="e">
        <f t="shared" si="17"/>
        <v>#REF!</v>
      </c>
      <c r="AD118" s="126" t="e">
        <f t="shared" si="18"/>
        <v>#REF!</v>
      </c>
    </row>
    <row r="119" spans="8:30" x14ac:dyDescent="0.2">
      <c r="H119" s="112">
        <f t="shared" si="14"/>
        <v>260</v>
      </c>
      <c r="I119" s="102">
        <f t="shared" si="10"/>
        <v>-0.52094453300079102</v>
      </c>
      <c r="J119" s="103">
        <f t="shared" si="11"/>
        <v>-2.9544232590366239</v>
      </c>
      <c r="K119" s="111">
        <f t="shared" si="20"/>
        <v>-3.2476753343758538</v>
      </c>
      <c r="L119" s="103">
        <f t="shared" si="21"/>
        <v>-1.2004123678223109</v>
      </c>
      <c r="Z119" s="124">
        <f t="shared" si="19"/>
        <v>-6.9999999999999257E-2</v>
      </c>
      <c r="AA119" s="125">
        <f t="shared" si="15"/>
        <v>0</v>
      </c>
      <c r="AB119" s="125" t="e">
        <f t="shared" si="16"/>
        <v>#REF!</v>
      </c>
      <c r="AC119" s="125" t="e">
        <f t="shared" si="17"/>
        <v>#REF!</v>
      </c>
      <c r="AD119" s="126" t="e">
        <f t="shared" si="18"/>
        <v>#REF!</v>
      </c>
    </row>
    <row r="120" spans="8:30" x14ac:dyDescent="0.2">
      <c r="H120" s="112">
        <f t="shared" si="14"/>
        <v>265</v>
      </c>
      <c r="I120" s="102">
        <f t="shared" si="10"/>
        <v>-0.26146722824297475</v>
      </c>
      <c r="J120" s="103">
        <f t="shared" si="11"/>
        <v>-2.9885840942752369</v>
      </c>
      <c r="K120" s="111">
        <f t="shared" si="20"/>
        <v>-3.1179366819969454</v>
      </c>
      <c r="L120" s="103">
        <f t="shared" si="21"/>
        <v>-1.2174927854416175</v>
      </c>
      <c r="Z120" s="124">
        <f t="shared" si="19"/>
        <v>-5.9999999999999255E-2</v>
      </c>
      <c r="AA120" s="125">
        <f t="shared" si="15"/>
        <v>0</v>
      </c>
      <c r="AB120" s="125" t="e">
        <f t="shared" si="16"/>
        <v>#REF!</v>
      </c>
      <c r="AC120" s="125" t="e">
        <f t="shared" si="17"/>
        <v>#REF!</v>
      </c>
      <c r="AD120" s="126" t="e">
        <f t="shared" si="18"/>
        <v>#REF!</v>
      </c>
    </row>
    <row r="121" spans="8:30" x14ac:dyDescent="0.2">
      <c r="H121" s="112">
        <f t="shared" si="14"/>
        <v>270</v>
      </c>
      <c r="I121" s="102">
        <f t="shared" si="10"/>
        <v>-5.51316804708879E-16</v>
      </c>
      <c r="J121" s="103">
        <f t="shared" si="11"/>
        <v>-3</v>
      </c>
      <c r="K121" s="111">
        <f t="shared" si="20"/>
        <v>-2.9872030678754586</v>
      </c>
      <c r="L121" s="103">
        <f t="shared" si="21"/>
        <v>-1.2232007383039991</v>
      </c>
      <c r="Z121" s="124">
        <f t="shared" si="19"/>
        <v>-4.9999999999999253E-2</v>
      </c>
      <c r="AA121" s="125">
        <f t="shared" si="15"/>
        <v>0</v>
      </c>
      <c r="AB121" s="125" t="e">
        <f t="shared" si="16"/>
        <v>#REF!</v>
      </c>
      <c r="AC121" s="125" t="e">
        <f t="shared" si="17"/>
        <v>#REF!</v>
      </c>
      <c r="AD121" s="126" t="e">
        <f t="shared" si="18"/>
        <v>#REF!</v>
      </c>
    </row>
    <row r="122" spans="8:30" x14ac:dyDescent="0.2">
      <c r="H122" s="112">
        <f t="shared" si="14"/>
        <v>275</v>
      </c>
      <c r="I122" s="102">
        <f t="shared" si="10"/>
        <v>0.26146722824297364</v>
      </c>
      <c r="J122" s="103">
        <f t="shared" si="11"/>
        <v>-2.9885840942752369</v>
      </c>
      <c r="K122" s="111">
        <f t="shared" si="20"/>
        <v>-2.8564694537539714</v>
      </c>
      <c r="L122" s="103">
        <f t="shared" si="21"/>
        <v>-1.2174927854416175</v>
      </c>
      <c r="Z122" s="124">
        <f t="shared" si="19"/>
        <v>-3.9999999999999251E-2</v>
      </c>
      <c r="AA122" s="125">
        <f t="shared" si="15"/>
        <v>0</v>
      </c>
      <c r="AB122" s="125" t="e">
        <f t="shared" si="16"/>
        <v>#REF!</v>
      </c>
      <c r="AC122" s="125" t="e">
        <f t="shared" si="17"/>
        <v>#REF!</v>
      </c>
      <c r="AD122" s="126" t="e">
        <f t="shared" si="18"/>
        <v>#REF!</v>
      </c>
    </row>
    <row r="123" spans="8:30" x14ac:dyDescent="0.2">
      <c r="H123" s="112">
        <f t="shared" si="14"/>
        <v>280</v>
      </c>
      <c r="I123" s="102">
        <f t="shared" si="10"/>
        <v>0.52094453300078991</v>
      </c>
      <c r="J123" s="103">
        <f t="shared" si="11"/>
        <v>-2.9544232590366244</v>
      </c>
      <c r="K123" s="111">
        <f t="shared" si="20"/>
        <v>-2.7267308013750631</v>
      </c>
      <c r="L123" s="103">
        <f t="shared" si="21"/>
        <v>-1.2004123678223113</v>
      </c>
      <c r="Z123" s="124">
        <f t="shared" ref="Z123:Z154" si="22">Z122+$AA$20</f>
        <v>-2.9999999999999249E-2</v>
      </c>
      <c r="AA123" s="125">
        <f t="shared" si="15"/>
        <v>0</v>
      </c>
      <c r="AB123" s="125" t="e">
        <f t="shared" si="16"/>
        <v>#REF!</v>
      </c>
      <c r="AC123" s="125" t="e">
        <f t="shared" si="17"/>
        <v>#REF!</v>
      </c>
      <c r="AD123" s="126" t="e">
        <f t="shared" si="18"/>
        <v>#REF!</v>
      </c>
    </row>
    <row r="124" spans="8:30" x14ac:dyDescent="0.2">
      <c r="H124" s="112">
        <f t="shared" si="14"/>
        <v>285</v>
      </c>
      <c r="I124" s="102">
        <f t="shared" si="10"/>
        <v>0.77645713530756089</v>
      </c>
      <c r="J124" s="103">
        <f t="shared" si="11"/>
        <v>-2.897777478867205</v>
      </c>
      <c r="K124" s="111">
        <f t="shared" si="20"/>
        <v>-2.5989745002216775</v>
      </c>
      <c r="L124" s="103">
        <f t="shared" si="21"/>
        <v>-1.1720894777376016</v>
      </c>
      <c r="Z124" s="124">
        <f t="shared" si="22"/>
        <v>-1.9999999999999248E-2</v>
      </c>
      <c r="AA124" s="125">
        <f t="shared" si="15"/>
        <v>0</v>
      </c>
      <c r="AB124" s="125" t="e">
        <f t="shared" si="16"/>
        <v>#REF!</v>
      </c>
      <c r="AC124" s="125" t="e">
        <f t="shared" si="17"/>
        <v>#REF!</v>
      </c>
      <c r="AD124" s="126" t="e">
        <f t="shared" si="18"/>
        <v>#REF!</v>
      </c>
    </row>
    <row r="125" spans="8:30" x14ac:dyDescent="0.2">
      <c r="H125" s="112">
        <f t="shared" si="14"/>
        <v>290</v>
      </c>
      <c r="I125" s="102">
        <f t="shared" si="10"/>
        <v>1.0260604299770071</v>
      </c>
      <c r="J125" s="103">
        <f t="shared" si="11"/>
        <v>-2.8190778623577248</v>
      </c>
      <c r="K125" s="111">
        <f t="shared" si="20"/>
        <v>-2.4741728528869547</v>
      </c>
      <c r="L125" s="103">
        <f t="shared" si="21"/>
        <v>-1.1327396694828615</v>
      </c>
      <c r="Z125" s="124">
        <f t="shared" si="22"/>
        <v>-9.9999999999992473E-3</v>
      </c>
      <c r="AA125" s="125">
        <f t="shared" si="15"/>
        <v>0</v>
      </c>
      <c r="AB125" s="125" t="e">
        <f t="shared" si="16"/>
        <v>#REF!</v>
      </c>
      <c r="AC125" s="125" t="e">
        <f t="shared" si="17"/>
        <v>#REF!</v>
      </c>
      <c r="AD125" s="126" t="e">
        <f t="shared" si="18"/>
        <v>#REF!</v>
      </c>
    </row>
    <row r="126" spans="8:30" x14ac:dyDescent="0.2">
      <c r="H126" s="112">
        <f t="shared" si="14"/>
        <v>295</v>
      </c>
      <c r="I126" s="102">
        <f t="shared" si="10"/>
        <v>1.2678547852220987</v>
      </c>
      <c r="J126" s="103">
        <f t="shared" si="11"/>
        <v>-2.7189233611099497</v>
      </c>
      <c r="K126" s="111">
        <f t="shared" si="20"/>
        <v>-2.3532756752644088</v>
      </c>
      <c r="L126" s="103">
        <f t="shared" si="21"/>
        <v>-1.0826624188589737</v>
      </c>
      <c r="Z126" s="124">
        <f t="shared" si="22"/>
        <v>7.5286998857393428E-16</v>
      </c>
      <c r="AA126" s="125">
        <f t="shared" si="15"/>
        <v>0</v>
      </c>
      <c r="AB126" s="125" t="e">
        <f t="shared" si="16"/>
        <v>#REF!</v>
      </c>
      <c r="AC126" s="125" t="e">
        <f t="shared" si="17"/>
        <v>#REF!</v>
      </c>
      <c r="AD126" s="126" t="e">
        <f t="shared" si="18"/>
        <v>#REF!</v>
      </c>
    </row>
    <row r="127" spans="8:30" x14ac:dyDescent="0.2">
      <c r="H127" s="112">
        <f t="shared" si="14"/>
        <v>300</v>
      </c>
      <c r="I127" s="102">
        <f t="shared" si="10"/>
        <v>1.5000000000000004</v>
      </c>
      <c r="J127" s="103">
        <f t="shared" si="11"/>
        <v>-2.598076211353316</v>
      </c>
      <c r="K127" s="111">
        <f t="shared" si="20"/>
        <v>-2.2372030678754582</v>
      </c>
      <c r="L127" s="103">
        <f t="shared" si="21"/>
        <v>-1.0222388439806571</v>
      </c>
      <c r="Z127" s="124">
        <f t="shared" si="22"/>
        <v>1.0000000000000753E-2</v>
      </c>
      <c r="AA127" s="125">
        <f t="shared" si="15"/>
        <v>0</v>
      </c>
      <c r="AB127" s="125" t="e">
        <f t="shared" si="16"/>
        <v>#REF!</v>
      </c>
      <c r="AC127" s="125" t="e">
        <f t="shared" si="17"/>
        <v>#REF!</v>
      </c>
      <c r="AD127" s="126" t="e">
        <f t="shared" si="18"/>
        <v>#REF!</v>
      </c>
    </row>
    <row r="128" spans="8:30" x14ac:dyDescent="0.2">
      <c r="H128" s="112">
        <f t="shared" si="14"/>
        <v>305</v>
      </c>
      <c r="I128" s="102">
        <f t="shared" si="10"/>
        <v>1.7207293090531381</v>
      </c>
      <c r="J128" s="103">
        <f t="shared" si="11"/>
        <v>-2.4574561328669753</v>
      </c>
      <c r="K128" s="111">
        <f t="shared" si="20"/>
        <v>-2.1268384133488891</v>
      </c>
      <c r="L128" s="103">
        <f t="shared" si="21"/>
        <v>-0.95192880473748664</v>
      </c>
      <c r="Z128" s="124">
        <f t="shared" si="22"/>
        <v>2.0000000000000753E-2</v>
      </c>
      <c r="AA128" s="125">
        <f t="shared" si="15"/>
        <v>0</v>
      </c>
      <c r="AB128" s="125" t="e">
        <f t="shared" si="16"/>
        <v>#REF!</v>
      </c>
      <c r="AC128" s="125" t="e">
        <f t="shared" si="17"/>
        <v>#REF!</v>
      </c>
      <c r="AD128" s="126" t="e">
        <f t="shared" si="18"/>
        <v>#REF!</v>
      </c>
    </row>
    <row r="129" spans="8:30" x14ac:dyDescent="0.2">
      <c r="H129" s="112">
        <f t="shared" si="14"/>
        <v>310</v>
      </c>
      <c r="I129" s="102">
        <f t="shared" si="10"/>
        <v>1.9283628290596178</v>
      </c>
      <c r="J129" s="103">
        <f t="shared" si="11"/>
        <v>-2.2981333293569346</v>
      </c>
      <c r="K129" s="111">
        <f t="shared" si="20"/>
        <v>-2.0230216533456495</v>
      </c>
      <c r="L129" s="103">
        <f t="shared" si="21"/>
        <v>-0.8722674029824663</v>
      </c>
      <c r="Z129" s="124">
        <f t="shared" si="22"/>
        <v>3.0000000000000755E-2</v>
      </c>
      <c r="AA129" s="125">
        <f t="shared" si="15"/>
        <v>0</v>
      </c>
      <c r="AB129" s="125" t="e">
        <f t="shared" si="16"/>
        <v>#REF!</v>
      </c>
      <c r="AC129" s="125" t="e">
        <f t="shared" si="17"/>
        <v>#REF!</v>
      </c>
      <c r="AD129" s="126" t="e">
        <f t="shared" si="18"/>
        <v>#REF!</v>
      </c>
    </row>
    <row r="130" spans="8:30" x14ac:dyDescent="0.2">
      <c r="H130" s="112">
        <f t="shared" si="14"/>
        <v>315</v>
      </c>
      <c r="I130" s="102">
        <f t="shared" si="10"/>
        <v>2.1213203435596419</v>
      </c>
      <c r="J130" s="103">
        <f t="shared" si="11"/>
        <v>-2.1213203435596428</v>
      </c>
      <c r="K130" s="111">
        <f t="shared" si="20"/>
        <v>-1.9265428960956372</v>
      </c>
      <c r="L130" s="103">
        <f t="shared" si="21"/>
        <v>-0.78386091008382042</v>
      </c>
      <c r="Z130" s="124">
        <f t="shared" si="22"/>
        <v>4.0000000000000757E-2</v>
      </c>
      <c r="AA130" s="125">
        <f t="shared" si="15"/>
        <v>0</v>
      </c>
      <c r="AB130" s="125" t="e">
        <f t="shared" si="16"/>
        <v>#REF!</v>
      </c>
      <c r="AC130" s="125" t="e">
        <f t="shared" si="17"/>
        <v>#REF!</v>
      </c>
      <c r="AD130" s="126" t="e">
        <f t="shared" si="18"/>
        <v>#REF!</v>
      </c>
    </row>
    <row r="131" spans="8:30" x14ac:dyDescent="0.2">
      <c r="H131" s="112">
        <f t="shared" si="14"/>
        <v>320</v>
      </c>
      <c r="I131" s="102">
        <f t="shared" ref="I131:I139" si="23">$K$35+$K$33*COS(RADIANS(H131))</f>
        <v>2.2981333293569333</v>
      </c>
      <c r="J131" s="103">
        <f t="shared" ref="J131:J139" si="24">$K$36+$K$33*SIN(RADIANS(H131))</f>
        <v>-1.9283628290596186</v>
      </c>
      <c r="K131" s="111">
        <f t="shared" ref="K131:K139" si="25">$C$67+$N$33*COS(RADIANS(H131))</f>
        <v>-1.8381364031969916</v>
      </c>
      <c r="L131" s="103">
        <f t="shared" ref="L131:L139" si="26">$D$67+$N$33*SIN(RADIANS(H131))</f>
        <v>-0.68738215283380832</v>
      </c>
      <c r="Z131" s="124">
        <f t="shared" si="22"/>
        <v>5.0000000000000759E-2</v>
      </c>
      <c r="AA131" s="125">
        <f t="shared" si="15"/>
        <v>0</v>
      </c>
      <c r="AB131" s="125" t="e">
        <f t="shared" si="16"/>
        <v>#REF!</v>
      </c>
      <c r="AC131" s="125" t="e">
        <f t="shared" si="17"/>
        <v>#REF!</v>
      </c>
      <c r="AD131" s="126" t="e">
        <f t="shared" si="18"/>
        <v>#REF!</v>
      </c>
    </row>
    <row r="132" spans="8:30" x14ac:dyDescent="0.2">
      <c r="H132" s="112">
        <f t="shared" si="14"/>
        <v>325</v>
      </c>
      <c r="I132" s="102">
        <f t="shared" si="23"/>
        <v>2.4574561328669748</v>
      </c>
      <c r="J132" s="103">
        <f t="shared" si="24"/>
        <v>-1.7207293090531395</v>
      </c>
      <c r="K132" s="111">
        <f t="shared" si="25"/>
        <v>-1.7584750014419708</v>
      </c>
      <c r="L132" s="103">
        <f t="shared" si="26"/>
        <v>-0.58356539283056874</v>
      </c>
      <c r="Z132" s="124">
        <f t="shared" si="22"/>
        <v>6.0000000000000761E-2</v>
      </c>
      <c r="AA132" s="125">
        <f t="shared" si="15"/>
        <v>0</v>
      </c>
      <c r="AB132" s="125" t="e">
        <f t="shared" si="16"/>
        <v>#REF!</v>
      </c>
      <c r="AC132" s="125" t="e">
        <f t="shared" si="17"/>
        <v>#REF!</v>
      </c>
      <c r="AD132" s="126" t="e">
        <f t="shared" si="18"/>
        <v>#REF!</v>
      </c>
    </row>
    <row r="133" spans="8:30" x14ac:dyDescent="0.2">
      <c r="H133" s="112">
        <f t="shared" ref="H133:H139" si="27">H132+5</f>
        <v>330</v>
      </c>
      <c r="I133" s="102">
        <f t="shared" si="23"/>
        <v>2.5980762113533151</v>
      </c>
      <c r="J133" s="103">
        <f t="shared" si="24"/>
        <v>-1.5000000000000013</v>
      </c>
      <c r="K133" s="111">
        <f t="shared" si="25"/>
        <v>-1.6881649621988006</v>
      </c>
      <c r="L133" s="103">
        <f t="shared" si="26"/>
        <v>-0.47320073830399967</v>
      </c>
      <c r="Z133" s="124">
        <f t="shared" si="22"/>
        <v>7.0000000000000756E-2</v>
      </c>
      <c r="AA133" s="125">
        <f t="shared" si="15"/>
        <v>0</v>
      </c>
      <c r="AB133" s="125" t="e">
        <f t="shared" si="16"/>
        <v>#REF!</v>
      </c>
      <c r="AC133" s="125" t="e">
        <f t="shared" si="17"/>
        <v>#REF!</v>
      </c>
      <c r="AD133" s="126" t="e">
        <f t="shared" si="18"/>
        <v>#REF!</v>
      </c>
    </row>
    <row r="134" spans="8:30" x14ac:dyDescent="0.2">
      <c r="H134" s="112">
        <f t="shared" si="27"/>
        <v>335</v>
      </c>
      <c r="I134" s="102">
        <f t="shared" si="23"/>
        <v>2.7189233611099501</v>
      </c>
      <c r="J134" s="103">
        <f t="shared" si="24"/>
        <v>-1.2678547852220976</v>
      </c>
      <c r="K134" s="111">
        <f t="shared" si="25"/>
        <v>-1.6277413873204831</v>
      </c>
      <c r="L134" s="103">
        <f t="shared" si="26"/>
        <v>-0.3571281309150478</v>
      </c>
      <c r="Z134" s="124">
        <f t="shared" si="22"/>
        <v>8.0000000000000751E-2</v>
      </c>
      <c r="AA134" s="125">
        <f t="shared" si="15"/>
        <v>0</v>
      </c>
      <c r="AB134" s="125" t="e">
        <f t="shared" si="16"/>
        <v>#REF!</v>
      </c>
      <c r="AC134" s="125" t="e">
        <f t="shared" si="17"/>
        <v>#REF!</v>
      </c>
      <c r="AD134" s="126" t="e">
        <f t="shared" si="18"/>
        <v>#REF!</v>
      </c>
    </row>
    <row r="135" spans="8:30" x14ac:dyDescent="0.2">
      <c r="H135" s="112">
        <f t="shared" si="27"/>
        <v>340</v>
      </c>
      <c r="I135" s="102">
        <f t="shared" si="23"/>
        <v>2.8190778623577253</v>
      </c>
      <c r="J135" s="103">
        <f t="shared" si="24"/>
        <v>-1.0260604299770058</v>
      </c>
      <c r="K135" s="111">
        <f t="shared" si="25"/>
        <v>-1.5776641366965956</v>
      </c>
      <c r="L135" s="103">
        <f t="shared" si="26"/>
        <v>-0.23623095329250188</v>
      </c>
      <c r="Z135" s="124">
        <f t="shared" si="22"/>
        <v>9.0000000000000746E-2</v>
      </c>
      <c r="AA135" s="125">
        <f t="shared" si="15"/>
        <v>0</v>
      </c>
      <c r="AB135" s="125" t="e">
        <f t="shared" si="16"/>
        <v>#REF!</v>
      </c>
      <c r="AC135" s="125" t="e">
        <f t="shared" si="17"/>
        <v>#REF!</v>
      </c>
      <c r="AD135" s="126" t="e">
        <f t="shared" si="18"/>
        <v>#REF!</v>
      </c>
    </row>
    <row r="136" spans="8:30" x14ac:dyDescent="0.2">
      <c r="H136" s="112">
        <f t="shared" si="27"/>
        <v>345</v>
      </c>
      <c r="I136" s="102">
        <f t="shared" si="23"/>
        <v>2.897777478867205</v>
      </c>
      <c r="J136" s="103">
        <f t="shared" si="24"/>
        <v>-0.776457135307562</v>
      </c>
      <c r="K136" s="111">
        <f t="shared" si="25"/>
        <v>-1.5383143284418557</v>
      </c>
      <c r="L136" s="103">
        <f t="shared" si="26"/>
        <v>-0.11142930595778</v>
      </c>
      <c r="Z136" s="124">
        <f t="shared" si="22"/>
        <v>0.10000000000000074</v>
      </c>
      <c r="AA136" s="125">
        <f t="shared" si="15"/>
        <v>0</v>
      </c>
      <c r="AB136" s="125" t="e">
        <f t="shared" si="16"/>
        <v>#REF!</v>
      </c>
      <c r="AC136" s="125" t="e">
        <f t="shared" si="17"/>
        <v>#REF!</v>
      </c>
      <c r="AD136" s="126" t="e">
        <f t="shared" si="18"/>
        <v>#REF!</v>
      </c>
    </row>
    <row r="137" spans="8:30" x14ac:dyDescent="0.2">
      <c r="H137" s="112">
        <f t="shared" si="27"/>
        <v>350</v>
      </c>
      <c r="I137" s="102">
        <f t="shared" si="23"/>
        <v>2.9544232590366239</v>
      </c>
      <c r="J137" s="103">
        <f t="shared" si="24"/>
        <v>-0.52094453300079113</v>
      </c>
      <c r="K137" s="111">
        <f t="shared" si="25"/>
        <v>-1.5099914383571462</v>
      </c>
      <c r="L137" s="103">
        <f t="shared" si="26"/>
        <v>1.6326995195605432E-2</v>
      </c>
      <c r="Z137" s="124">
        <f t="shared" si="22"/>
        <v>0.11000000000000074</v>
      </c>
      <c r="AA137" s="125">
        <f t="shared" si="15"/>
        <v>0</v>
      </c>
      <c r="AB137" s="125" t="e">
        <f t="shared" si="16"/>
        <v>#REF!</v>
      </c>
      <c r="AC137" s="125" t="e">
        <f t="shared" si="17"/>
        <v>#REF!</v>
      </c>
      <c r="AD137" s="126" t="e">
        <f t="shared" si="18"/>
        <v>#REF!</v>
      </c>
    </row>
    <row r="138" spans="8:30" x14ac:dyDescent="0.2">
      <c r="H138" s="112">
        <f t="shared" si="27"/>
        <v>355</v>
      </c>
      <c r="I138" s="102">
        <f t="shared" si="23"/>
        <v>2.9885840942752369</v>
      </c>
      <c r="J138" s="103">
        <f t="shared" si="24"/>
        <v>-0.26146722824297497</v>
      </c>
      <c r="K138" s="111">
        <f t="shared" si="25"/>
        <v>-1.4929110207378398</v>
      </c>
      <c r="L138" s="103">
        <f t="shared" si="26"/>
        <v>0.14606564757451351</v>
      </c>
      <c r="Z138" s="124">
        <f t="shared" si="22"/>
        <v>0.12000000000000073</v>
      </c>
      <c r="AA138" s="125">
        <f t="shared" si="15"/>
        <v>0</v>
      </c>
      <c r="AB138" s="125" t="e">
        <f t="shared" si="16"/>
        <v>#REF!</v>
      </c>
      <c r="AC138" s="125" t="e">
        <f t="shared" si="17"/>
        <v>#REF!</v>
      </c>
      <c r="AD138" s="126" t="e">
        <f t="shared" si="18"/>
        <v>#REF!</v>
      </c>
    </row>
    <row r="139" spans="8:30" x14ac:dyDescent="0.2">
      <c r="H139" s="113">
        <f t="shared" si="27"/>
        <v>360</v>
      </c>
      <c r="I139" s="104">
        <f t="shared" si="23"/>
        <v>3</v>
      </c>
      <c r="J139" s="105">
        <f t="shared" si="24"/>
        <v>-7.3508907294517201E-16</v>
      </c>
      <c r="K139" s="114">
        <f t="shared" si="25"/>
        <v>-1.4872030678754582</v>
      </c>
      <c r="L139" s="105">
        <f t="shared" si="26"/>
        <v>0.27679926169600061</v>
      </c>
      <c r="Z139" s="124">
        <f t="shared" si="22"/>
        <v>0.13000000000000073</v>
      </c>
      <c r="AA139" s="125">
        <f t="shared" si="15"/>
        <v>0</v>
      </c>
      <c r="AB139" s="125" t="e">
        <f t="shared" si="16"/>
        <v>#REF!</v>
      </c>
      <c r="AC139" s="125" t="e">
        <f t="shared" si="17"/>
        <v>#REF!</v>
      </c>
      <c r="AD139" s="126" t="e">
        <f t="shared" si="18"/>
        <v>#REF!</v>
      </c>
    </row>
    <row r="140" spans="8:30" x14ac:dyDescent="0.2">
      <c r="Z140" s="124">
        <f t="shared" si="22"/>
        <v>0.14000000000000073</v>
      </c>
      <c r="AA140" s="125">
        <f t="shared" si="15"/>
        <v>0</v>
      </c>
      <c r="AB140" s="125" t="e">
        <f t="shared" si="16"/>
        <v>#REF!</v>
      </c>
      <c r="AC140" s="125" t="e">
        <f t="shared" si="17"/>
        <v>#REF!</v>
      </c>
      <c r="AD140" s="126" t="e">
        <f t="shared" si="18"/>
        <v>#REF!</v>
      </c>
    </row>
    <row r="141" spans="8:30" x14ac:dyDescent="0.2">
      <c r="Z141" s="124">
        <f t="shared" si="22"/>
        <v>0.15000000000000074</v>
      </c>
      <c r="AA141" s="125">
        <f t="shared" si="15"/>
        <v>0</v>
      </c>
      <c r="AB141" s="125" t="e">
        <f t="shared" si="16"/>
        <v>#REF!</v>
      </c>
      <c r="AC141" s="125" t="e">
        <f t="shared" si="17"/>
        <v>#REF!</v>
      </c>
      <c r="AD141" s="126" t="e">
        <f t="shared" si="18"/>
        <v>#REF!</v>
      </c>
    </row>
    <row r="142" spans="8:30" x14ac:dyDescent="0.2">
      <c r="Z142" s="124">
        <f t="shared" si="22"/>
        <v>0.16000000000000075</v>
      </c>
      <c r="AA142" s="125">
        <f t="shared" si="15"/>
        <v>0</v>
      </c>
      <c r="AB142" s="125" t="e">
        <f t="shared" si="16"/>
        <v>#REF!</v>
      </c>
      <c r="AC142" s="125" t="e">
        <f t="shared" si="17"/>
        <v>#REF!</v>
      </c>
      <c r="AD142" s="126" t="e">
        <f t="shared" si="18"/>
        <v>#REF!</v>
      </c>
    </row>
    <row r="143" spans="8:30" x14ac:dyDescent="0.2">
      <c r="Z143" s="124">
        <f t="shared" si="22"/>
        <v>0.17000000000000076</v>
      </c>
      <c r="AA143" s="125">
        <f t="shared" si="15"/>
        <v>0</v>
      </c>
      <c r="AB143" s="125" t="e">
        <f t="shared" si="16"/>
        <v>#REF!</v>
      </c>
      <c r="AC143" s="125" t="e">
        <f t="shared" si="17"/>
        <v>#REF!</v>
      </c>
      <c r="AD143" s="126" t="e">
        <f t="shared" si="18"/>
        <v>#REF!</v>
      </c>
    </row>
    <row r="144" spans="8:30" x14ac:dyDescent="0.2">
      <c r="Z144" s="124">
        <f t="shared" si="22"/>
        <v>0.18000000000000077</v>
      </c>
      <c r="AA144" s="125">
        <f t="shared" si="15"/>
        <v>0</v>
      </c>
      <c r="AB144" s="125" t="e">
        <f t="shared" si="16"/>
        <v>#REF!</v>
      </c>
      <c r="AC144" s="125" t="e">
        <f t="shared" si="17"/>
        <v>#REF!</v>
      </c>
      <c r="AD144" s="126" t="e">
        <f t="shared" si="18"/>
        <v>#REF!</v>
      </c>
    </row>
    <row r="145" spans="26:30" x14ac:dyDescent="0.2">
      <c r="Z145" s="124">
        <f t="shared" si="22"/>
        <v>0.19000000000000078</v>
      </c>
      <c r="AA145" s="125">
        <f t="shared" si="15"/>
        <v>0</v>
      </c>
      <c r="AB145" s="125" t="e">
        <f t="shared" si="16"/>
        <v>#REF!</v>
      </c>
      <c r="AC145" s="125" t="e">
        <f t="shared" si="17"/>
        <v>#REF!</v>
      </c>
      <c r="AD145" s="126" t="e">
        <f t="shared" si="18"/>
        <v>#REF!</v>
      </c>
    </row>
    <row r="146" spans="26:30" x14ac:dyDescent="0.2">
      <c r="Z146" s="124">
        <f t="shared" si="22"/>
        <v>0.20000000000000079</v>
      </c>
      <c r="AA146" s="125">
        <f t="shared" si="15"/>
        <v>0</v>
      </c>
      <c r="AB146" s="125" t="e">
        <f t="shared" si="16"/>
        <v>#REF!</v>
      </c>
      <c r="AC146" s="125" t="e">
        <f t="shared" si="17"/>
        <v>#REF!</v>
      </c>
      <c r="AD146" s="126" t="e">
        <f t="shared" si="18"/>
        <v>#REF!</v>
      </c>
    </row>
    <row r="147" spans="26:30" x14ac:dyDescent="0.2">
      <c r="Z147" s="124">
        <f t="shared" si="22"/>
        <v>0.2100000000000008</v>
      </c>
      <c r="AA147" s="125">
        <f t="shared" si="15"/>
        <v>0</v>
      </c>
      <c r="AB147" s="125" t="e">
        <f t="shared" si="16"/>
        <v>#REF!</v>
      </c>
      <c r="AC147" s="125" t="e">
        <f t="shared" si="17"/>
        <v>#REF!</v>
      </c>
      <c r="AD147" s="126" t="e">
        <f t="shared" si="18"/>
        <v>#REF!</v>
      </c>
    </row>
    <row r="148" spans="26:30" x14ac:dyDescent="0.2">
      <c r="Z148" s="124">
        <f t="shared" si="22"/>
        <v>0.22000000000000081</v>
      </c>
      <c r="AA148" s="125">
        <f t="shared" si="15"/>
        <v>0</v>
      </c>
      <c r="AB148" s="125" t="e">
        <f t="shared" si="16"/>
        <v>#REF!</v>
      </c>
      <c r="AC148" s="125" t="e">
        <f t="shared" si="17"/>
        <v>#REF!</v>
      </c>
      <c r="AD148" s="126" t="e">
        <f t="shared" si="18"/>
        <v>#REF!</v>
      </c>
    </row>
    <row r="149" spans="26:30" x14ac:dyDescent="0.2">
      <c r="Z149" s="124">
        <f t="shared" si="22"/>
        <v>0.23000000000000081</v>
      </c>
      <c r="AA149" s="125">
        <f t="shared" si="15"/>
        <v>0</v>
      </c>
      <c r="AB149" s="125" t="e">
        <f t="shared" si="16"/>
        <v>#REF!</v>
      </c>
      <c r="AC149" s="125" t="e">
        <f t="shared" si="17"/>
        <v>#REF!</v>
      </c>
      <c r="AD149" s="126" t="e">
        <f t="shared" si="18"/>
        <v>#REF!</v>
      </c>
    </row>
    <row r="150" spans="26:30" x14ac:dyDescent="0.2">
      <c r="Z150" s="124">
        <f t="shared" si="22"/>
        <v>0.24000000000000082</v>
      </c>
      <c r="AA150" s="125">
        <f t="shared" si="15"/>
        <v>0</v>
      </c>
      <c r="AB150" s="125" t="e">
        <f t="shared" si="16"/>
        <v>#REF!</v>
      </c>
      <c r="AC150" s="125" t="e">
        <f t="shared" si="17"/>
        <v>#REF!</v>
      </c>
      <c r="AD150" s="126" t="e">
        <f t="shared" si="18"/>
        <v>#REF!</v>
      </c>
    </row>
    <row r="151" spans="26:30" x14ac:dyDescent="0.2">
      <c r="Z151" s="124">
        <f t="shared" si="22"/>
        <v>0.25000000000000083</v>
      </c>
      <c r="AA151" s="125">
        <f t="shared" si="15"/>
        <v>0</v>
      </c>
      <c r="AB151" s="125" t="e">
        <f t="shared" si="16"/>
        <v>#REF!</v>
      </c>
      <c r="AC151" s="125" t="e">
        <f t="shared" si="17"/>
        <v>#REF!</v>
      </c>
      <c r="AD151" s="126" t="e">
        <f t="shared" si="18"/>
        <v>#REF!</v>
      </c>
    </row>
    <row r="152" spans="26:30" x14ac:dyDescent="0.2">
      <c r="Z152" s="124">
        <f t="shared" si="22"/>
        <v>0.26000000000000084</v>
      </c>
      <c r="AA152" s="125">
        <f t="shared" si="15"/>
        <v>0</v>
      </c>
      <c r="AB152" s="125" t="e">
        <f t="shared" si="16"/>
        <v>#REF!</v>
      </c>
      <c r="AC152" s="125" t="e">
        <f t="shared" si="17"/>
        <v>#REF!</v>
      </c>
      <c r="AD152" s="126" t="e">
        <f t="shared" si="18"/>
        <v>#REF!</v>
      </c>
    </row>
    <row r="153" spans="26:30" x14ac:dyDescent="0.2">
      <c r="Z153" s="124">
        <f t="shared" si="22"/>
        <v>0.27000000000000085</v>
      </c>
      <c r="AA153" s="125">
        <f t="shared" si="15"/>
        <v>0</v>
      </c>
      <c r="AB153" s="125" t="e">
        <f t="shared" si="16"/>
        <v>#REF!</v>
      </c>
      <c r="AC153" s="125" t="e">
        <f t="shared" si="17"/>
        <v>#REF!</v>
      </c>
      <c r="AD153" s="126" t="e">
        <f t="shared" si="18"/>
        <v>#REF!</v>
      </c>
    </row>
    <row r="154" spans="26:30" x14ac:dyDescent="0.2">
      <c r="Z154" s="124">
        <f t="shared" si="22"/>
        <v>0.28000000000000086</v>
      </c>
      <c r="AA154" s="125">
        <f t="shared" ref="AA154:AA217" si="28">IFERROR(IF(SQRT(1-(Z154*Z154)/($AD$21*$AD$21))&lt;0.05,0,SQRT(1-(Z154*Z154)/($AD$21*$AD$21))),0)</f>
        <v>0</v>
      </c>
      <c r="AB154" s="125" t="e">
        <f t="shared" ref="AB154:AB217" si="29">CHOOSE(MATCH($AD$19,degrees),IF(Z154&lt;0,IFERROR(1-AA154,1),0),0,0,IF(Z154&gt;0,IFERROR(1-AA154,1),0))</f>
        <v>#REF!</v>
      </c>
      <c r="AC154" s="125" t="e">
        <f t="shared" ref="AC154:AC217" si="30">CHOOSE(MATCH($AD$19,degrees),IF(Z154&lt;0,2*AA154,2),IF(Z154&lt;0,0,1-AA154),IF(Z154&gt;0,0,1-AA154),IF(Z154&gt;0,2*AA154,2))</f>
        <v>#REF!</v>
      </c>
      <c r="AD154" s="126" t="e">
        <f t="shared" ref="AD154:AD217" si="31">CHOOSE(MATCH($AD$19,degrees),IF(Z154&lt;0,AA154+1,2),IF(Z154&lt;0,2,2*AA154),IF(Z154&gt;0,2,2*AA154),IF(Z154&gt;0,AA154+1,2))</f>
        <v>#REF!</v>
      </c>
    </row>
    <row r="155" spans="26:30" x14ac:dyDescent="0.2">
      <c r="Z155" s="124">
        <f t="shared" ref="Z155:Z186" si="32">Z154+$AA$20</f>
        <v>0.29000000000000087</v>
      </c>
      <c r="AA155" s="125">
        <f t="shared" si="28"/>
        <v>0</v>
      </c>
      <c r="AB155" s="125" t="e">
        <f t="shared" si="29"/>
        <v>#REF!</v>
      </c>
      <c r="AC155" s="125" t="e">
        <f t="shared" si="30"/>
        <v>#REF!</v>
      </c>
      <c r="AD155" s="126" t="e">
        <f t="shared" si="31"/>
        <v>#REF!</v>
      </c>
    </row>
    <row r="156" spans="26:30" x14ac:dyDescent="0.2">
      <c r="Z156" s="124">
        <f t="shared" si="32"/>
        <v>0.30000000000000088</v>
      </c>
      <c r="AA156" s="125">
        <f t="shared" si="28"/>
        <v>0</v>
      </c>
      <c r="AB156" s="125" t="e">
        <f t="shared" si="29"/>
        <v>#REF!</v>
      </c>
      <c r="AC156" s="125" t="e">
        <f t="shared" si="30"/>
        <v>#REF!</v>
      </c>
      <c r="AD156" s="126" t="e">
        <f t="shared" si="31"/>
        <v>#REF!</v>
      </c>
    </row>
    <row r="157" spans="26:30" x14ac:dyDescent="0.2">
      <c r="Z157" s="124">
        <f t="shared" si="32"/>
        <v>0.31000000000000089</v>
      </c>
      <c r="AA157" s="125">
        <f t="shared" si="28"/>
        <v>0</v>
      </c>
      <c r="AB157" s="125" t="e">
        <f t="shared" si="29"/>
        <v>#REF!</v>
      </c>
      <c r="AC157" s="125" t="e">
        <f t="shared" si="30"/>
        <v>#REF!</v>
      </c>
      <c r="AD157" s="126" t="e">
        <f t="shared" si="31"/>
        <v>#REF!</v>
      </c>
    </row>
    <row r="158" spans="26:30" x14ac:dyDescent="0.2">
      <c r="Z158" s="124">
        <f t="shared" si="32"/>
        <v>0.32000000000000089</v>
      </c>
      <c r="AA158" s="125">
        <f t="shared" si="28"/>
        <v>0</v>
      </c>
      <c r="AB158" s="125" t="e">
        <f t="shared" si="29"/>
        <v>#REF!</v>
      </c>
      <c r="AC158" s="125" t="e">
        <f t="shared" si="30"/>
        <v>#REF!</v>
      </c>
      <c r="AD158" s="126" t="e">
        <f t="shared" si="31"/>
        <v>#REF!</v>
      </c>
    </row>
    <row r="159" spans="26:30" x14ac:dyDescent="0.2">
      <c r="Z159" s="124">
        <f t="shared" si="32"/>
        <v>0.3300000000000009</v>
      </c>
      <c r="AA159" s="125">
        <f t="shared" si="28"/>
        <v>0</v>
      </c>
      <c r="AB159" s="125" t="e">
        <f t="shared" si="29"/>
        <v>#REF!</v>
      </c>
      <c r="AC159" s="125" t="e">
        <f t="shared" si="30"/>
        <v>#REF!</v>
      </c>
      <c r="AD159" s="126" t="e">
        <f t="shared" si="31"/>
        <v>#REF!</v>
      </c>
    </row>
    <row r="160" spans="26:30" x14ac:dyDescent="0.2">
      <c r="Z160" s="124">
        <f t="shared" si="32"/>
        <v>0.34000000000000091</v>
      </c>
      <c r="AA160" s="125">
        <f t="shared" si="28"/>
        <v>0</v>
      </c>
      <c r="AB160" s="125" t="e">
        <f t="shared" si="29"/>
        <v>#REF!</v>
      </c>
      <c r="AC160" s="125" t="e">
        <f t="shared" si="30"/>
        <v>#REF!</v>
      </c>
      <c r="AD160" s="126" t="e">
        <f t="shared" si="31"/>
        <v>#REF!</v>
      </c>
    </row>
    <row r="161" spans="26:30" x14ac:dyDescent="0.2">
      <c r="Z161" s="124">
        <f t="shared" si="32"/>
        <v>0.35000000000000092</v>
      </c>
      <c r="AA161" s="125">
        <f t="shared" si="28"/>
        <v>0</v>
      </c>
      <c r="AB161" s="125" t="e">
        <f t="shared" si="29"/>
        <v>#REF!</v>
      </c>
      <c r="AC161" s="125" t="e">
        <f t="shared" si="30"/>
        <v>#REF!</v>
      </c>
      <c r="AD161" s="126" t="e">
        <f t="shared" si="31"/>
        <v>#REF!</v>
      </c>
    </row>
    <row r="162" spans="26:30" x14ac:dyDescent="0.2">
      <c r="Z162" s="124">
        <f t="shared" si="32"/>
        <v>0.36000000000000093</v>
      </c>
      <c r="AA162" s="125">
        <f t="shared" si="28"/>
        <v>0</v>
      </c>
      <c r="AB162" s="125" t="e">
        <f t="shared" si="29"/>
        <v>#REF!</v>
      </c>
      <c r="AC162" s="125" t="e">
        <f t="shared" si="30"/>
        <v>#REF!</v>
      </c>
      <c r="AD162" s="126" t="e">
        <f t="shared" si="31"/>
        <v>#REF!</v>
      </c>
    </row>
    <row r="163" spans="26:30" x14ac:dyDescent="0.2">
      <c r="Z163" s="124">
        <f t="shared" si="32"/>
        <v>0.37000000000000094</v>
      </c>
      <c r="AA163" s="125">
        <f t="shared" si="28"/>
        <v>0</v>
      </c>
      <c r="AB163" s="125" t="e">
        <f t="shared" si="29"/>
        <v>#REF!</v>
      </c>
      <c r="AC163" s="125" t="e">
        <f t="shared" si="30"/>
        <v>#REF!</v>
      </c>
      <c r="AD163" s="126" t="e">
        <f t="shared" si="31"/>
        <v>#REF!</v>
      </c>
    </row>
    <row r="164" spans="26:30" x14ac:dyDescent="0.2">
      <c r="Z164" s="124">
        <f t="shared" si="32"/>
        <v>0.38000000000000095</v>
      </c>
      <c r="AA164" s="125">
        <f t="shared" si="28"/>
        <v>0</v>
      </c>
      <c r="AB164" s="125" t="e">
        <f t="shared" si="29"/>
        <v>#REF!</v>
      </c>
      <c r="AC164" s="125" t="e">
        <f t="shared" si="30"/>
        <v>#REF!</v>
      </c>
      <c r="AD164" s="126" t="e">
        <f t="shared" si="31"/>
        <v>#REF!</v>
      </c>
    </row>
    <row r="165" spans="26:30" x14ac:dyDescent="0.2">
      <c r="Z165" s="124">
        <f t="shared" si="32"/>
        <v>0.39000000000000096</v>
      </c>
      <c r="AA165" s="125">
        <f t="shared" si="28"/>
        <v>0</v>
      </c>
      <c r="AB165" s="125" t="e">
        <f t="shared" si="29"/>
        <v>#REF!</v>
      </c>
      <c r="AC165" s="125" t="e">
        <f t="shared" si="30"/>
        <v>#REF!</v>
      </c>
      <c r="AD165" s="126" t="e">
        <f t="shared" si="31"/>
        <v>#REF!</v>
      </c>
    </row>
    <row r="166" spans="26:30" x14ac:dyDescent="0.2">
      <c r="Z166" s="124">
        <f t="shared" si="32"/>
        <v>0.40000000000000097</v>
      </c>
      <c r="AA166" s="125">
        <f t="shared" si="28"/>
        <v>0</v>
      </c>
      <c r="AB166" s="125" t="e">
        <f t="shared" si="29"/>
        <v>#REF!</v>
      </c>
      <c r="AC166" s="125" t="e">
        <f t="shared" si="30"/>
        <v>#REF!</v>
      </c>
      <c r="AD166" s="126" t="e">
        <f t="shared" si="31"/>
        <v>#REF!</v>
      </c>
    </row>
    <row r="167" spans="26:30" x14ac:dyDescent="0.2">
      <c r="Z167" s="124">
        <f t="shared" si="32"/>
        <v>0.41000000000000097</v>
      </c>
      <c r="AA167" s="125">
        <f t="shared" si="28"/>
        <v>0</v>
      </c>
      <c r="AB167" s="125" t="e">
        <f t="shared" si="29"/>
        <v>#REF!</v>
      </c>
      <c r="AC167" s="125" t="e">
        <f t="shared" si="30"/>
        <v>#REF!</v>
      </c>
      <c r="AD167" s="126" t="e">
        <f t="shared" si="31"/>
        <v>#REF!</v>
      </c>
    </row>
    <row r="168" spans="26:30" x14ac:dyDescent="0.2">
      <c r="Z168" s="124">
        <f t="shared" si="32"/>
        <v>0.42000000000000098</v>
      </c>
      <c r="AA168" s="125">
        <f t="shared" si="28"/>
        <v>0</v>
      </c>
      <c r="AB168" s="125" t="e">
        <f t="shared" si="29"/>
        <v>#REF!</v>
      </c>
      <c r="AC168" s="125" t="e">
        <f t="shared" si="30"/>
        <v>#REF!</v>
      </c>
      <c r="AD168" s="126" t="e">
        <f t="shared" si="31"/>
        <v>#REF!</v>
      </c>
    </row>
    <row r="169" spans="26:30" x14ac:dyDescent="0.2">
      <c r="Z169" s="124">
        <f t="shared" si="32"/>
        <v>0.43000000000000099</v>
      </c>
      <c r="AA169" s="125">
        <f t="shared" si="28"/>
        <v>0</v>
      </c>
      <c r="AB169" s="125" t="e">
        <f t="shared" si="29"/>
        <v>#REF!</v>
      </c>
      <c r="AC169" s="125" t="e">
        <f t="shared" si="30"/>
        <v>#REF!</v>
      </c>
      <c r="AD169" s="126" t="e">
        <f t="shared" si="31"/>
        <v>#REF!</v>
      </c>
    </row>
    <row r="170" spans="26:30" x14ac:dyDescent="0.2">
      <c r="Z170" s="124">
        <f t="shared" si="32"/>
        <v>0.440000000000001</v>
      </c>
      <c r="AA170" s="125">
        <f t="shared" si="28"/>
        <v>0</v>
      </c>
      <c r="AB170" s="125" t="e">
        <f t="shared" si="29"/>
        <v>#REF!</v>
      </c>
      <c r="AC170" s="125" t="e">
        <f t="shared" si="30"/>
        <v>#REF!</v>
      </c>
      <c r="AD170" s="126" t="e">
        <f t="shared" si="31"/>
        <v>#REF!</v>
      </c>
    </row>
    <row r="171" spans="26:30" x14ac:dyDescent="0.2">
      <c r="Z171" s="124">
        <f t="shared" si="32"/>
        <v>0.45000000000000101</v>
      </c>
      <c r="AA171" s="125">
        <f t="shared" si="28"/>
        <v>0</v>
      </c>
      <c r="AB171" s="125" t="e">
        <f t="shared" si="29"/>
        <v>#REF!</v>
      </c>
      <c r="AC171" s="125" t="e">
        <f t="shared" si="30"/>
        <v>#REF!</v>
      </c>
      <c r="AD171" s="126" t="e">
        <f t="shared" si="31"/>
        <v>#REF!</v>
      </c>
    </row>
    <row r="172" spans="26:30" x14ac:dyDescent="0.2">
      <c r="Z172" s="124">
        <f t="shared" si="32"/>
        <v>0.46000000000000102</v>
      </c>
      <c r="AA172" s="125">
        <f t="shared" si="28"/>
        <v>0</v>
      </c>
      <c r="AB172" s="125" t="e">
        <f t="shared" si="29"/>
        <v>#REF!</v>
      </c>
      <c r="AC172" s="125" t="e">
        <f t="shared" si="30"/>
        <v>#REF!</v>
      </c>
      <c r="AD172" s="126" t="e">
        <f t="shared" si="31"/>
        <v>#REF!</v>
      </c>
    </row>
    <row r="173" spans="26:30" x14ac:dyDescent="0.2">
      <c r="Z173" s="124">
        <f t="shared" si="32"/>
        <v>0.47000000000000103</v>
      </c>
      <c r="AA173" s="125">
        <f t="shared" si="28"/>
        <v>0</v>
      </c>
      <c r="AB173" s="125" t="e">
        <f t="shared" si="29"/>
        <v>#REF!</v>
      </c>
      <c r="AC173" s="125" t="e">
        <f t="shared" si="30"/>
        <v>#REF!</v>
      </c>
      <c r="AD173" s="126" t="e">
        <f t="shared" si="31"/>
        <v>#REF!</v>
      </c>
    </row>
    <row r="174" spans="26:30" x14ac:dyDescent="0.2">
      <c r="Z174" s="124">
        <f t="shared" si="32"/>
        <v>0.48000000000000104</v>
      </c>
      <c r="AA174" s="125">
        <f t="shared" si="28"/>
        <v>0</v>
      </c>
      <c r="AB174" s="125" t="e">
        <f t="shared" si="29"/>
        <v>#REF!</v>
      </c>
      <c r="AC174" s="125" t="e">
        <f t="shared" si="30"/>
        <v>#REF!</v>
      </c>
      <c r="AD174" s="126" t="e">
        <f t="shared" si="31"/>
        <v>#REF!</v>
      </c>
    </row>
    <row r="175" spans="26:30" x14ac:dyDescent="0.2">
      <c r="Z175" s="124">
        <f t="shared" si="32"/>
        <v>0.49000000000000105</v>
      </c>
      <c r="AA175" s="125">
        <f t="shared" si="28"/>
        <v>0</v>
      </c>
      <c r="AB175" s="125" t="e">
        <f t="shared" si="29"/>
        <v>#REF!</v>
      </c>
      <c r="AC175" s="125" t="e">
        <f t="shared" si="30"/>
        <v>#REF!</v>
      </c>
      <c r="AD175" s="126" t="e">
        <f t="shared" si="31"/>
        <v>#REF!</v>
      </c>
    </row>
    <row r="176" spans="26:30" x14ac:dyDescent="0.2">
      <c r="Z176" s="124">
        <f t="shared" si="32"/>
        <v>0.500000000000001</v>
      </c>
      <c r="AA176" s="125">
        <f t="shared" si="28"/>
        <v>0</v>
      </c>
      <c r="AB176" s="125" t="e">
        <f t="shared" si="29"/>
        <v>#REF!</v>
      </c>
      <c r="AC176" s="125" t="e">
        <f t="shared" si="30"/>
        <v>#REF!</v>
      </c>
      <c r="AD176" s="126" t="e">
        <f t="shared" si="31"/>
        <v>#REF!</v>
      </c>
    </row>
    <row r="177" spans="26:30" x14ac:dyDescent="0.2">
      <c r="Z177" s="124">
        <f t="shared" si="32"/>
        <v>0.51000000000000101</v>
      </c>
      <c r="AA177" s="125">
        <f t="shared" si="28"/>
        <v>0</v>
      </c>
      <c r="AB177" s="125" t="e">
        <f t="shared" si="29"/>
        <v>#REF!</v>
      </c>
      <c r="AC177" s="125" t="e">
        <f t="shared" si="30"/>
        <v>#REF!</v>
      </c>
      <c r="AD177" s="126" t="e">
        <f t="shared" si="31"/>
        <v>#REF!</v>
      </c>
    </row>
    <row r="178" spans="26:30" x14ac:dyDescent="0.2">
      <c r="Z178" s="124">
        <f t="shared" si="32"/>
        <v>0.52000000000000102</v>
      </c>
      <c r="AA178" s="125">
        <f t="shared" si="28"/>
        <v>0</v>
      </c>
      <c r="AB178" s="125" t="e">
        <f t="shared" si="29"/>
        <v>#REF!</v>
      </c>
      <c r="AC178" s="125" t="e">
        <f t="shared" si="30"/>
        <v>#REF!</v>
      </c>
      <c r="AD178" s="126" t="e">
        <f t="shared" si="31"/>
        <v>#REF!</v>
      </c>
    </row>
    <row r="179" spans="26:30" x14ac:dyDescent="0.2">
      <c r="Z179" s="124">
        <f t="shared" si="32"/>
        <v>0.53000000000000103</v>
      </c>
      <c r="AA179" s="125">
        <f t="shared" si="28"/>
        <v>0</v>
      </c>
      <c r="AB179" s="125" t="e">
        <f t="shared" si="29"/>
        <v>#REF!</v>
      </c>
      <c r="AC179" s="125" t="e">
        <f t="shared" si="30"/>
        <v>#REF!</v>
      </c>
      <c r="AD179" s="126" t="e">
        <f t="shared" si="31"/>
        <v>#REF!</v>
      </c>
    </row>
    <row r="180" spans="26:30" x14ac:dyDescent="0.2">
      <c r="Z180" s="124">
        <f t="shared" si="32"/>
        <v>0.54000000000000103</v>
      </c>
      <c r="AA180" s="125">
        <f t="shared" si="28"/>
        <v>0</v>
      </c>
      <c r="AB180" s="125" t="e">
        <f t="shared" si="29"/>
        <v>#REF!</v>
      </c>
      <c r="AC180" s="125" t="e">
        <f t="shared" si="30"/>
        <v>#REF!</v>
      </c>
      <c r="AD180" s="126" t="e">
        <f t="shared" si="31"/>
        <v>#REF!</v>
      </c>
    </row>
    <row r="181" spans="26:30" x14ac:dyDescent="0.2">
      <c r="Z181" s="124">
        <f t="shared" si="32"/>
        <v>0.55000000000000104</v>
      </c>
      <c r="AA181" s="125">
        <f t="shared" si="28"/>
        <v>0</v>
      </c>
      <c r="AB181" s="125" t="e">
        <f t="shared" si="29"/>
        <v>#REF!</v>
      </c>
      <c r="AC181" s="125" t="e">
        <f t="shared" si="30"/>
        <v>#REF!</v>
      </c>
      <c r="AD181" s="126" t="e">
        <f t="shared" si="31"/>
        <v>#REF!</v>
      </c>
    </row>
    <row r="182" spans="26:30" x14ac:dyDescent="0.2">
      <c r="Z182" s="124">
        <f t="shared" si="32"/>
        <v>0.56000000000000105</v>
      </c>
      <c r="AA182" s="125">
        <f t="shared" si="28"/>
        <v>0</v>
      </c>
      <c r="AB182" s="125" t="e">
        <f t="shared" si="29"/>
        <v>#REF!</v>
      </c>
      <c r="AC182" s="125" t="e">
        <f t="shared" si="30"/>
        <v>#REF!</v>
      </c>
      <c r="AD182" s="126" t="e">
        <f t="shared" si="31"/>
        <v>#REF!</v>
      </c>
    </row>
    <row r="183" spans="26:30" x14ac:dyDescent="0.2">
      <c r="Z183" s="124">
        <f t="shared" si="32"/>
        <v>0.57000000000000106</v>
      </c>
      <c r="AA183" s="125">
        <f t="shared" si="28"/>
        <v>0</v>
      </c>
      <c r="AB183" s="125" t="e">
        <f t="shared" si="29"/>
        <v>#REF!</v>
      </c>
      <c r="AC183" s="125" t="e">
        <f t="shared" si="30"/>
        <v>#REF!</v>
      </c>
      <c r="AD183" s="126" t="e">
        <f t="shared" si="31"/>
        <v>#REF!</v>
      </c>
    </row>
    <row r="184" spans="26:30" x14ac:dyDescent="0.2">
      <c r="Z184" s="124">
        <f t="shared" si="32"/>
        <v>0.58000000000000107</v>
      </c>
      <c r="AA184" s="125">
        <f t="shared" si="28"/>
        <v>0</v>
      </c>
      <c r="AB184" s="125" t="e">
        <f t="shared" si="29"/>
        <v>#REF!</v>
      </c>
      <c r="AC184" s="125" t="e">
        <f t="shared" si="30"/>
        <v>#REF!</v>
      </c>
      <c r="AD184" s="126" t="e">
        <f t="shared" si="31"/>
        <v>#REF!</v>
      </c>
    </row>
    <row r="185" spans="26:30" x14ac:dyDescent="0.2">
      <c r="Z185" s="124">
        <f t="shared" si="32"/>
        <v>0.59000000000000108</v>
      </c>
      <c r="AA185" s="125">
        <f t="shared" si="28"/>
        <v>0</v>
      </c>
      <c r="AB185" s="125" t="e">
        <f t="shared" si="29"/>
        <v>#REF!</v>
      </c>
      <c r="AC185" s="125" t="e">
        <f t="shared" si="30"/>
        <v>#REF!</v>
      </c>
      <c r="AD185" s="126" t="e">
        <f t="shared" si="31"/>
        <v>#REF!</v>
      </c>
    </row>
    <row r="186" spans="26:30" x14ac:dyDescent="0.2">
      <c r="Z186" s="124">
        <f t="shared" si="32"/>
        <v>0.60000000000000109</v>
      </c>
      <c r="AA186" s="125">
        <f t="shared" si="28"/>
        <v>0</v>
      </c>
      <c r="AB186" s="125" t="e">
        <f t="shared" si="29"/>
        <v>#REF!</v>
      </c>
      <c r="AC186" s="125" t="e">
        <f t="shared" si="30"/>
        <v>#REF!</v>
      </c>
      <c r="AD186" s="126" t="e">
        <f t="shared" si="31"/>
        <v>#REF!</v>
      </c>
    </row>
    <row r="187" spans="26:30" x14ac:dyDescent="0.2">
      <c r="Z187" s="124">
        <f t="shared" ref="Z187:Z218" si="33">Z186+$AA$20</f>
        <v>0.6100000000000011</v>
      </c>
      <c r="AA187" s="125">
        <f t="shared" si="28"/>
        <v>0</v>
      </c>
      <c r="AB187" s="125" t="e">
        <f t="shared" si="29"/>
        <v>#REF!</v>
      </c>
      <c r="AC187" s="125" t="e">
        <f t="shared" si="30"/>
        <v>#REF!</v>
      </c>
      <c r="AD187" s="126" t="e">
        <f t="shared" si="31"/>
        <v>#REF!</v>
      </c>
    </row>
    <row r="188" spans="26:30" x14ac:dyDescent="0.2">
      <c r="Z188" s="124">
        <f t="shared" si="33"/>
        <v>0.62000000000000111</v>
      </c>
      <c r="AA188" s="125">
        <f t="shared" si="28"/>
        <v>0</v>
      </c>
      <c r="AB188" s="125" t="e">
        <f t="shared" si="29"/>
        <v>#REF!</v>
      </c>
      <c r="AC188" s="125" t="e">
        <f t="shared" si="30"/>
        <v>#REF!</v>
      </c>
      <c r="AD188" s="126" t="e">
        <f t="shared" si="31"/>
        <v>#REF!</v>
      </c>
    </row>
    <row r="189" spans="26:30" x14ac:dyDescent="0.2">
      <c r="Z189" s="124">
        <f t="shared" si="33"/>
        <v>0.63000000000000111</v>
      </c>
      <c r="AA189" s="125">
        <f t="shared" si="28"/>
        <v>0</v>
      </c>
      <c r="AB189" s="125" t="e">
        <f t="shared" si="29"/>
        <v>#REF!</v>
      </c>
      <c r="AC189" s="125" t="e">
        <f t="shared" si="30"/>
        <v>#REF!</v>
      </c>
      <c r="AD189" s="126" t="e">
        <f t="shared" si="31"/>
        <v>#REF!</v>
      </c>
    </row>
    <row r="190" spans="26:30" x14ac:dyDescent="0.2">
      <c r="Z190" s="124">
        <f t="shared" si="33"/>
        <v>0.64000000000000112</v>
      </c>
      <c r="AA190" s="125">
        <f t="shared" si="28"/>
        <v>0</v>
      </c>
      <c r="AB190" s="125" t="e">
        <f t="shared" si="29"/>
        <v>#REF!</v>
      </c>
      <c r="AC190" s="125" t="e">
        <f t="shared" si="30"/>
        <v>#REF!</v>
      </c>
      <c r="AD190" s="126" t="e">
        <f t="shared" si="31"/>
        <v>#REF!</v>
      </c>
    </row>
    <row r="191" spans="26:30" x14ac:dyDescent="0.2">
      <c r="Z191" s="124">
        <f t="shared" si="33"/>
        <v>0.65000000000000113</v>
      </c>
      <c r="AA191" s="125">
        <f t="shared" si="28"/>
        <v>0</v>
      </c>
      <c r="AB191" s="125" t="e">
        <f t="shared" si="29"/>
        <v>#REF!</v>
      </c>
      <c r="AC191" s="125" t="e">
        <f t="shared" si="30"/>
        <v>#REF!</v>
      </c>
      <c r="AD191" s="126" t="e">
        <f t="shared" si="31"/>
        <v>#REF!</v>
      </c>
    </row>
    <row r="192" spans="26:30" x14ac:dyDescent="0.2">
      <c r="Z192" s="124">
        <f t="shared" si="33"/>
        <v>0.66000000000000114</v>
      </c>
      <c r="AA192" s="125">
        <f t="shared" si="28"/>
        <v>0</v>
      </c>
      <c r="AB192" s="125" t="e">
        <f t="shared" si="29"/>
        <v>#REF!</v>
      </c>
      <c r="AC192" s="125" t="e">
        <f t="shared" si="30"/>
        <v>#REF!</v>
      </c>
      <c r="AD192" s="126" t="e">
        <f t="shared" si="31"/>
        <v>#REF!</v>
      </c>
    </row>
    <row r="193" spans="26:30" x14ac:dyDescent="0.2">
      <c r="Z193" s="124">
        <f t="shared" si="33"/>
        <v>0.67000000000000115</v>
      </c>
      <c r="AA193" s="125">
        <f t="shared" si="28"/>
        <v>0</v>
      </c>
      <c r="AB193" s="125" t="e">
        <f t="shared" si="29"/>
        <v>#REF!</v>
      </c>
      <c r="AC193" s="125" t="e">
        <f t="shared" si="30"/>
        <v>#REF!</v>
      </c>
      <c r="AD193" s="126" t="e">
        <f t="shared" si="31"/>
        <v>#REF!</v>
      </c>
    </row>
    <row r="194" spans="26:30" x14ac:dyDescent="0.2">
      <c r="Z194" s="124">
        <f t="shared" si="33"/>
        <v>0.68000000000000116</v>
      </c>
      <c r="AA194" s="125">
        <f t="shared" si="28"/>
        <v>0</v>
      </c>
      <c r="AB194" s="125" t="e">
        <f t="shared" si="29"/>
        <v>#REF!</v>
      </c>
      <c r="AC194" s="125" t="e">
        <f t="shared" si="30"/>
        <v>#REF!</v>
      </c>
      <c r="AD194" s="126" t="e">
        <f t="shared" si="31"/>
        <v>#REF!</v>
      </c>
    </row>
    <row r="195" spans="26:30" x14ac:dyDescent="0.2">
      <c r="Z195" s="124">
        <f t="shared" si="33"/>
        <v>0.69000000000000117</v>
      </c>
      <c r="AA195" s="125">
        <f t="shared" si="28"/>
        <v>0</v>
      </c>
      <c r="AB195" s="125" t="e">
        <f t="shared" si="29"/>
        <v>#REF!</v>
      </c>
      <c r="AC195" s="125" t="e">
        <f t="shared" si="30"/>
        <v>#REF!</v>
      </c>
      <c r="AD195" s="126" t="e">
        <f t="shared" si="31"/>
        <v>#REF!</v>
      </c>
    </row>
    <row r="196" spans="26:30" x14ac:dyDescent="0.2">
      <c r="Z196" s="124">
        <f t="shared" si="33"/>
        <v>0.70000000000000118</v>
      </c>
      <c r="AA196" s="125">
        <f t="shared" si="28"/>
        <v>0</v>
      </c>
      <c r="AB196" s="125" t="e">
        <f t="shared" si="29"/>
        <v>#REF!</v>
      </c>
      <c r="AC196" s="125" t="e">
        <f t="shared" si="30"/>
        <v>#REF!</v>
      </c>
      <c r="AD196" s="126" t="e">
        <f t="shared" si="31"/>
        <v>#REF!</v>
      </c>
    </row>
    <row r="197" spans="26:30" x14ac:dyDescent="0.2">
      <c r="Z197" s="124">
        <f t="shared" si="33"/>
        <v>0.71000000000000119</v>
      </c>
      <c r="AA197" s="125">
        <f t="shared" si="28"/>
        <v>0</v>
      </c>
      <c r="AB197" s="125" t="e">
        <f t="shared" si="29"/>
        <v>#REF!</v>
      </c>
      <c r="AC197" s="125" t="e">
        <f t="shared" si="30"/>
        <v>#REF!</v>
      </c>
      <c r="AD197" s="126" t="e">
        <f t="shared" si="31"/>
        <v>#REF!</v>
      </c>
    </row>
    <row r="198" spans="26:30" x14ac:dyDescent="0.2">
      <c r="Z198" s="124">
        <f t="shared" si="33"/>
        <v>0.72000000000000119</v>
      </c>
      <c r="AA198" s="125">
        <f t="shared" si="28"/>
        <v>0</v>
      </c>
      <c r="AB198" s="125" t="e">
        <f t="shared" si="29"/>
        <v>#REF!</v>
      </c>
      <c r="AC198" s="125" t="e">
        <f t="shared" si="30"/>
        <v>#REF!</v>
      </c>
      <c r="AD198" s="126" t="e">
        <f t="shared" si="31"/>
        <v>#REF!</v>
      </c>
    </row>
    <row r="199" spans="26:30" x14ac:dyDescent="0.2">
      <c r="Z199" s="124">
        <f t="shared" si="33"/>
        <v>0.7300000000000012</v>
      </c>
      <c r="AA199" s="125">
        <f t="shared" si="28"/>
        <v>0</v>
      </c>
      <c r="AB199" s="125" t="e">
        <f t="shared" si="29"/>
        <v>#REF!</v>
      </c>
      <c r="AC199" s="125" t="e">
        <f t="shared" si="30"/>
        <v>#REF!</v>
      </c>
      <c r="AD199" s="126" t="e">
        <f t="shared" si="31"/>
        <v>#REF!</v>
      </c>
    </row>
    <row r="200" spans="26:30" x14ac:dyDescent="0.2">
      <c r="Z200" s="124">
        <f t="shared" si="33"/>
        <v>0.74000000000000121</v>
      </c>
      <c r="AA200" s="125">
        <f t="shared" si="28"/>
        <v>0</v>
      </c>
      <c r="AB200" s="125" t="e">
        <f t="shared" si="29"/>
        <v>#REF!</v>
      </c>
      <c r="AC200" s="125" t="e">
        <f t="shared" si="30"/>
        <v>#REF!</v>
      </c>
      <c r="AD200" s="126" t="e">
        <f t="shared" si="31"/>
        <v>#REF!</v>
      </c>
    </row>
    <row r="201" spans="26:30" x14ac:dyDescent="0.2">
      <c r="Z201" s="124">
        <f t="shared" si="33"/>
        <v>0.75000000000000122</v>
      </c>
      <c r="AA201" s="125">
        <f t="shared" si="28"/>
        <v>0</v>
      </c>
      <c r="AB201" s="125" t="e">
        <f t="shared" si="29"/>
        <v>#REF!</v>
      </c>
      <c r="AC201" s="125" t="e">
        <f t="shared" si="30"/>
        <v>#REF!</v>
      </c>
      <c r="AD201" s="126" t="e">
        <f t="shared" si="31"/>
        <v>#REF!</v>
      </c>
    </row>
    <row r="202" spans="26:30" x14ac:dyDescent="0.2">
      <c r="Z202" s="124">
        <f t="shared" si="33"/>
        <v>0.76000000000000123</v>
      </c>
      <c r="AA202" s="125">
        <f t="shared" si="28"/>
        <v>0</v>
      </c>
      <c r="AB202" s="125" t="e">
        <f t="shared" si="29"/>
        <v>#REF!</v>
      </c>
      <c r="AC202" s="125" t="e">
        <f t="shared" si="30"/>
        <v>#REF!</v>
      </c>
      <c r="AD202" s="126" t="e">
        <f t="shared" si="31"/>
        <v>#REF!</v>
      </c>
    </row>
    <row r="203" spans="26:30" x14ac:dyDescent="0.2">
      <c r="Z203" s="124">
        <f t="shared" si="33"/>
        <v>0.77000000000000124</v>
      </c>
      <c r="AA203" s="125">
        <f t="shared" si="28"/>
        <v>0</v>
      </c>
      <c r="AB203" s="125" t="e">
        <f t="shared" si="29"/>
        <v>#REF!</v>
      </c>
      <c r="AC203" s="125" t="e">
        <f t="shared" si="30"/>
        <v>#REF!</v>
      </c>
      <c r="AD203" s="126" t="e">
        <f t="shared" si="31"/>
        <v>#REF!</v>
      </c>
    </row>
    <row r="204" spans="26:30" x14ac:dyDescent="0.2">
      <c r="Z204" s="124">
        <f t="shared" si="33"/>
        <v>0.78000000000000125</v>
      </c>
      <c r="AA204" s="125">
        <f t="shared" si="28"/>
        <v>0</v>
      </c>
      <c r="AB204" s="125" t="e">
        <f t="shared" si="29"/>
        <v>#REF!</v>
      </c>
      <c r="AC204" s="125" t="e">
        <f t="shared" si="30"/>
        <v>#REF!</v>
      </c>
      <c r="AD204" s="126" t="e">
        <f t="shared" si="31"/>
        <v>#REF!</v>
      </c>
    </row>
    <row r="205" spans="26:30" x14ac:dyDescent="0.2">
      <c r="Z205" s="124">
        <f t="shared" si="33"/>
        <v>0.79000000000000126</v>
      </c>
      <c r="AA205" s="125">
        <f t="shared" si="28"/>
        <v>0</v>
      </c>
      <c r="AB205" s="125" t="e">
        <f t="shared" si="29"/>
        <v>#REF!</v>
      </c>
      <c r="AC205" s="125" t="e">
        <f t="shared" si="30"/>
        <v>#REF!</v>
      </c>
      <c r="AD205" s="126" t="e">
        <f t="shared" si="31"/>
        <v>#REF!</v>
      </c>
    </row>
    <row r="206" spans="26:30" x14ac:dyDescent="0.2">
      <c r="Z206" s="124">
        <f t="shared" si="33"/>
        <v>0.80000000000000127</v>
      </c>
      <c r="AA206" s="125">
        <f t="shared" si="28"/>
        <v>0</v>
      </c>
      <c r="AB206" s="125" t="e">
        <f t="shared" si="29"/>
        <v>#REF!</v>
      </c>
      <c r="AC206" s="125" t="e">
        <f t="shared" si="30"/>
        <v>#REF!</v>
      </c>
      <c r="AD206" s="126" t="e">
        <f t="shared" si="31"/>
        <v>#REF!</v>
      </c>
    </row>
    <row r="207" spans="26:30" x14ac:dyDescent="0.2">
      <c r="Z207" s="124">
        <f t="shared" si="33"/>
        <v>0.81000000000000127</v>
      </c>
      <c r="AA207" s="125">
        <f t="shared" si="28"/>
        <v>0</v>
      </c>
      <c r="AB207" s="125" t="e">
        <f t="shared" si="29"/>
        <v>#REF!</v>
      </c>
      <c r="AC207" s="125" t="e">
        <f t="shared" si="30"/>
        <v>#REF!</v>
      </c>
      <c r="AD207" s="126" t="e">
        <f t="shared" si="31"/>
        <v>#REF!</v>
      </c>
    </row>
    <row r="208" spans="26:30" x14ac:dyDescent="0.2">
      <c r="Z208" s="124">
        <f t="shared" si="33"/>
        <v>0.82000000000000128</v>
      </c>
      <c r="AA208" s="125">
        <f t="shared" si="28"/>
        <v>0</v>
      </c>
      <c r="AB208" s="125" t="e">
        <f t="shared" si="29"/>
        <v>#REF!</v>
      </c>
      <c r="AC208" s="125" t="e">
        <f t="shared" si="30"/>
        <v>#REF!</v>
      </c>
      <c r="AD208" s="126" t="e">
        <f t="shared" si="31"/>
        <v>#REF!</v>
      </c>
    </row>
    <row r="209" spans="26:30" x14ac:dyDescent="0.2">
      <c r="Z209" s="124">
        <f t="shared" si="33"/>
        <v>0.83000000000000129</v>
      </c>
      <c r="AA209" s="125">
        <f t="shared" si="28"/>
        <v>0</v>
      </c>
      <c r="AB209" s="125" t="e">
        <f t="shared" si="29"/>
        <v>#REF!</v>
      </c>
      <c r="AC209" s="125" t="e">
        <f t="shared" si="30"/>
        <v>#REF!</v>
      </c>
      <c r="AD209" s="126" t="e">
        <f t="shared" si="31"/>
        <v>#REF!</v>
      </c>
    </row>
    <row r="210" spans="26:30" x14ac:dyDescent="0.2">
      <c r="Z210" s="124">
        <f t="shared" si="33"/>
        <v>0.8400000000000013</v>
      </c>
      <c r="AA210" s="125">
        <f t="shared" si="28"/>
        <v>0</v>
      </c>
      <c r="AB210" s="125" t="e">
        <f t="shared" si="29"/>
        <v>#REF!</v>
      </c>
      <c r="AC210" s="125" t="e">
        <f t="shared" si="30"/>
        <v>#REF!</v>
      </c>
      <c r="AD210" s="126" t="e">
        <f t="shared" si="31"/>
        <v>#REF!</v>
      </c>
    </row>
    <row r="211" spans="26:30" x14ac:dyDescent="0.2">
      <c r="Z211" s="124">
        <f t="shared" si="33"/>
        <v>0.85000000000000131</v>
      </c>
      <c r="AA211" s="125">
        <f t="shared" si="28"/>
        <v>0</v>
      </c>
      <c r="AB211" s="125" t="e">
        <f t="shared" si="29"/>
        <v>#REF!</v>
      </c>
      <c r="AC211" s="125" t="e">
        <f t="shared" si="30"/>
        <v>#REF!</v>
      </c>
      <c r="AD211" s="126" t="e">
        <f t="shared" si="31"/>
        <v>#REF!</v>
      </c>
    </row>
    <row r="212" spans="26:30" x14ac:dyDescent="0.2">
      <c r="Z212" s="124">
        <f t="shared" si="33"/>
        <v>0.86000000000000132</v>
      </c>
      <c r="AA212" s="125">
        <f t="shared" si="28"/>
        <v>0</v>
      </c>
      <c r="AB212" s="125" t="e">
        <f t="shared" si="29"/>
        <v>#REF!</v>
      </c>
      <c r="AC212" s="125" t="e">
        <f t="shared" si="30"/>
        <v>#REF!</v>
      </c>
      <c r="AD212" s="126" t="e">
        <f t="shared" si="31"/>
        <v>#REF!</v>
      </c>
    </row>
    <row r="213" spans="26:30" x14ac:dyDescent="0.2">
      <c r="Z213" s="124">
        <f t="shared" si="33"/>
        <v>0.87000000000000133</v>
      </c>
      <c r="AA213" s="125">
        <f t="shared" si="28"/>
        <v>0</v>
      </c>
      <c r="AB213" s="125" t="e">
        <f t="shared" si="29"/>
        <v>#REF!</v>
      </c>
      <c r="AC213" s="125" t="e">
        <f t="shared" si="30"/>
        <v>#REF!</v>
      </c>
      <c r="AD213" s="126" t="e">
        <f t="shared" si="31"/>
        <v>#REF!</v>
      </c>
    </row>
    <row r="214" spans="26:30" x14ac:dyDescent="0.2">
      <c r="Z214" s="124">
        <f t="shared" si="33"/>
        <v>0.88000000000000134</v>
      </c>
      <c r="AA214" s="125">
        <f t="shared" si="28"/>
        <v>0</v>
      </c>
      <c r="AB214" s="125" t="e">
        <f t="shared" si="29"/>
        <v>#REF!</v>
      </c>
      <c r="AC214" s="125" t="e">
        <f t="shared" si="30"/>
        <v>#REF!</v>
      </c>
      <c r="AD214" s="126" t="e">
        <f t="shared" si="31"/>
        <v>#REF!</v>
      </c>
    </row>
    <row r="215" spans="26:30" x14ac:dyDescent="0.2">
      <c r="Z215" s="124">
        <f t="shared" si="33"/>
        <v>0.89000000000000135</v>
      </c>
      <c r="AA215" s="125">
        <f t="shared" si="28"/>
        <v>0</v>
      </c>
      <c r="AB215" s="125" t="e">
        <f t="shared" si="29"/>
        <v>#REF!</v>
      </c>
      <c r="AC215" s="125" t="e">
        <f t="shared" si="30"/>
        <v>#REF!</v>
      </c>
      <c r="AD215" s="126" t="e">
        <f t="shared" si="31"/>
        <v>#REF!</v>
      </c>
    </row>
    <row r="216" spans="26:30" x14ac:dyDescent="0.2">
      <c r="Z216" s="124">
        <f t="shared" si="33"/>
        <v>0.90000000000000135</v>
      </c>
      <c r="AA216" s="125">
        <f t="shared" si="28"/>
        <v>0</v>
      </c>
      <c r="AB216" s="125" t="e">
        <f t="shared" si="29"/>
        <v>#REF!</v>
      </c>
      <c r="AC216" s="125" t="e">
        <f t="shared" si="30"/>
        <v>#REF!</v>
      </c>
      <c r="AD216" s="126" t="e">
        <f t="shared" si="31"/>
        <v>#REF!</v>
      </c>
    </row>
    <row r="217" spans="26:30" x14ac:dyDescent="0.2">
      <c r="Z217" s="124">
        <f t="shared" si="33"/>
        <v>0.91000000000000136</v>
      </c>
      <c r="AA217" s="125">
        <f t="shared" si="28"/>
        <v>0</v>
      </c>
      <c r="AB217" s="125" t="e">
        <f t="shared" si="29"/>
        <v>#REF!</v>
      </c>
      <c r="AC217" s="125" t="e">
        <f t="shared" si="30"/>
        <v>#REF!</v>
      </c>
      <c r="AD217" s="126" t="e">
        <f t="shared" si="31"/>
        <v>#REF!</v>
      </c>
    </row>
    <row r="218" spans="26:30" x14ac:dyDescent="0.2">
      <c r="Z218" s="124">
        <f t="shared" si="33"/>
        <v>0.92000000000000137</v>
      </c>
      <c r="AA218" s="125">
        <f t="shared" ref="AA218:AA226" si="34">IFERROR(IF(SQRT(1-(Z218*Z218)/($AD$21*$AD$21))&lt;0.05,0,SQRT(1-(Z218*Z218)/($AD$21*$AD$21))),0)</f>
        <v>0</v>
      </c>
      <c r="AB218" s="125" t="e">
        <f t="shared" ref="AB218:AB226" si="35">CHOOSE(MATCH($AD$19,degrees),IF(Z218&lt;0,IFERROR(1-AA218,1),0),0,0,IF(Z218&gt;0,IFERROR(1-AA218,1),0))</f>
        <v>#REF!</v>
      </c>
      <c r="AC218" s="125" t="e">
        <f t="shared" ref="AC218:AC226" si="36">CHOOSE(MATCH($AD$19,degrees),IF(Z218&lt;0,2*AA218,2),IF(Z218&lt;0,0,1-AA218),IF(Z218&gt;0,0,1-AA218),IF(Z218&gt;0,2*AA218,2))</f>
        <v>#REF!</v>
      </c>
      <c r="AD218" s="126" t="e">
        <f t="shared" ref="AD218:AD226" si="37">CHOOSE(MATCH($AD$19,degrees),IF(Z218&lt;0,AA218+1,2),IF(Z218&lt;0,2,2*AA218),IF(Z218&gt;0,2,2*AA218),IF(Z218&gt;0,AA218+1,2))</f>
        <v>#REF!</v>
      </c>
    </row>
    <row r="219" spans="26:30" x14ac:dyDescent="0.2">
      <c r="Z219" s="124">
        <f t="shared" ref="Z219:Z226" si="38">Z218+$AA$20</f>
        <v>0.93000000000000138</v>
      </c>
      <c r="AA219" s="125">
        <f t="shared" si="34"/>
        <v>0</v>
      </c>
      <c r="AB219" s="125" t="e">
        <f t="shared" si="35"/>
        <v>#REF!</v>
      </c>
      <c r="AC219" s="125" t="e">
        <f t="shared" si="36"/>
        <v>#REF!</v>
      </c>
      <c r="AD219" s="126" t="e">
        <f t="shared" si="37"/>
        <v>#REF!</v>
      </c>
    </row>
    <row r="220" spans="26:30" x14ac:dyDescent="0.2">
      <c r="Z220" s="124">
        <f t="shared" si="38"/>
        <v>0.94000000000000139</v>
      </c>
      <c r="AA220" s="125">
        <f t="shared" si="34"/>
        <v>0</v>
      </c>
      <c r="AB220" s="125" t="e">
        <f t="shared" si="35"/>
        <v>#REF!</v>
      </c>
      <c r="AC220" s="125" t="e">
        <f t="shared" si="36"/>
        <v>#REF!</v>
      </c>
      <c r="AD220" s="126" t="e">
        <f t="shared" si="37"/>
        <v>#REF!</v>
      </c>
    </row>
    <row r="221" spans="26:30" x14ac:dyDescent="0.2">
      <c r="Z221" s="124">
        <f t="shared" si="38"/>
        <v>0.9500000000000014</v>
      </c>
      <c r="AA221" s="125">
        <f t="shared" si="34"/>
        <v>0</v>
      </c>
      <c r="AB221" s="125" t="e">
        <f t="shared" si="35"/>
        <v>#REF!</v>
      </c>
      <c r="AC221" s="125" t="e">
        <f t="shared" si="36"/>
        <v>#REF!</v>
      </c>
      <c r="AD221" s="126" t="e">
        <f t="shared" si="37"/>
        <v>#REF!</v>
      </c>
    </row>
    <row r="222" spans="26:30" x14ac:dyDescent="0.2">
      <c r="Z222" s="124">
        <f t="shared" si="38"/>
        <v>0.96000000000000141</v>
      </c>
      <c r="AA222" s="125">
        <f t="shared" si="34"/>
        <v>0</v>
      </c>
      <c r="AB222" s="125" t="e">
        <f t="shared" si="35"/>
        <v>#REF!</v>
      </c>
      <c r="AC222" s="125" t="e">
        <f t="shared" si="36"/>
        <v>#REF!</v>
      </c>
      <c r="AD222" s="126" t="e">
        <f t="shared" si="37"/>
        <v>#REF!</v>
      </c>
    </row>
    <row r="223" spans="26:30" x14ac:dyDescent="0.2">
      <c r="Z223" s="124">
        <f t="shared" si="38"/>
        <v>0.97000000000000142</v>
      </c>
      <c r="AA223" s="125">
        <f t="shared" si="34"/>
        <v>0</v>
      </c>
      <c r="AB223" s="125" t="e">
        <f t="shared" si="35"/>
        <v>#REF!</v>
      </c>
      <c r="AC223" s="125" t="e">
        <f t="shared" si="36"/>
        <v>#REF!</v>
      </c>
      <c r="AD223" s="126" t="e">
        <f t="shared" si="37"/>
        <v>#REF!</v>
      </c>
    </row>
    <row r="224" spans="26:30" x14ac:dyDescent="0.2">
      <c r="Z224" s="124">
        <f t="shared" si="38"/>
        <v>0.98000000000000143</v>
      </c>
      <c r="AA224" s="125">
        <f t="shared" si="34"/>
        <v>0</v>
      </c>
      <c r="AB224" s="125" t="e">
        <f t="shared" si="35"/>
        <v>#REF!</v>
      </c>
      <c r="AC224" s="125" t="e">
        <f t="shared" si="36"/>
        <v>#REF!</v>
      </c>
      <c r="AD224" s="126" t="e">
        <f t="shared" si="37"/>
        <v>#REF!</v>
      </c>
    </row>
    <row r="225" spans="26:30" x14ac:dyDescent="0.2">
      <c r="Z225" s="124">
        <f t="shared" si="38"/>
        <v>0.99000000000000143</v>
      </c>
      <c r="AA225" s="125">
        <f t="shared" si="34"/>
        <v>0</v>
      </c>
      <c r="AB225" s="125" t="e">
        <f t="shared" si="35"/>
        <v>#REF!</v>
      </c>
      <c r="AC225" s="125" t="e">
        <f t="shared" si="36"/>
        <v>#REF!</v>
      </c>
      <c r="AD225" s="126" t="e">
        <f t="shared" si="37"/>
        <v>#REF!</v>
      </c>
    </row>
    <row r="226" spans="26:30" x14ac:dyDescent="0.2">
      <c r="Z226" s="121">
        <f t="shared" si="38"/>
        <v>1.0000000000000013</v>
      </c>
      <c r="AA226" s="122">
        <f t="shared" si="34"/>
        <v>0</v>
      </c>
      <c r="AB226" s="122" t="e">
        <f t="shared" si="35"/>
        <v>#REF!</v>
      </c>
      <c r="AC226" s="122" t="e">
        <f t="shared" si="36"/>
        <v>#REF!</v>
      </c>
      <c r="AD226" s="127" t="e">
        <f t="shared" si="37"/>
        <v>#REF!</v>
      </c>
    </row>
  </sheetData>
  <sheetProtection sheet="1" objects="1" scenarios="1"/>
  <mergeCells count="16">
    <mergeCell ref="M10:M11"/>
    <mergeCell ref="N10:N11"/>
    <mergeCell ref="M12:M13"/>
    <mergeCell ref="N12:N13"/>
    <mergeCell ref="M14:M15"/>
    <mergeCell ref="N14:N15"/>
    <mergeCell ref="M28:N28"/>
    <mergeCell ref="C65:F65"/>
    <mergeCell ref="M17:N17"/>
    <mergeCell ref="M18:N18"/>
    <mergeCell ref="S19:U19"/>
    <mergeCell ref="P20:P25"/>
    <mergeCell ref="O21:O24"/>
    <mergeCell ref="M27:N27"/>
    <mergeCell ref="J20:L20"/>
    <mergeCell ref="J25:L25"/>
  </mergeCells>
  <conditionalFormatting sqref="M21:M22">
    <cfRule type="containsText" dxfId="6" priority="4" operator="containsText" text="eclipse">
      <formula>NOT(ISERROR(SEARCH("eclipse",M21)))</formula>
    </cfRule>
  </conditionalFormatting>
  <conditionalFormatting sqref="M20:N20 O21 N21:N22 L21:L23 L24:M24">
    <cfRule type="cellIs" dxfId="5" priority="10" operator="equal">
      <formula>"N"</formula>
    </cfRule>
    <cfRule type="cellIs" dxfId="4" priority="9" operator="equal">
      <formula>"Y"</formula>
    </cfRule>
  </conditionalFormatting>
  <conditionalFormatting sqref="M25:N25">
    <cfRule type="cellIs" dxfId="3" priority="6" operator="equal">
      <formula>"N"</formula>
    </cfRule>
    <cfRule type="cellIs" dxfId="2" priority="5" operator="equal">
      <formula>"Y"</formula>
    </cfRule>
  </conditionalFormatting>
  <conditionalFormatting sqref="N23:N24">
    <cfRule type="containsText" dxfId="1" priority="3" operator="containsText" text="eclipse">
      <formula>NOT(ISERROR(SEARCH("eclipse",N23)))</formula>
    </cfRule>
  </conditionalFormatting>
  <conditionalFormatting sqref="AB9:AB17">
    <cfRule type="cellIs" dxfId="0" priority="11" operator="equal">
      <formula>$S$19</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4D040-E3DC-1441-ABA1-E80700E4BB40}">
  <dimension ref="A3:O209"/>
  <sheetViews>
    <sheetView showGridLines="0" workbookViewId="0">
      <selection activeCell="D25" sqref="D25"/>
    </sheetView>
  </sheetViews>
  <sheetFormatPr baseColWidth="10" defaultColWidth="11.5" defaultRowHeight="15" x14ac:dyDescent="0.2"/>
  <cols>
    <col min="1" max="2" width="11.5" style="116"/>
    <col min="3" max="5" width="11.5" style="116" customWidth="1"/>
    <col min="6" max="6" width="11.5" style="116"/>
    <col min="7" max="7" width="14.33203125" style="116" customWidth="1"/>
    <col min="8" max="15" width="11.5" style="116"/>
    <col min="16" max="16384" width="11.5" style="115"/>
  </cols>
  <sheetData>
    <row r="3" spans="2:11" ht="16" x14ac:dyDescent="0.2">
      <c r="B3" s="174" t="s">
        <v>128</v>
      </c>
      <c r="C3" s="161"/>
      <c r="D3" s="161"/>
      <c r="E3" s="162"/>
      <c r="F3" s="175">
        <f>360-MOD('Sun-Earth-Moon Model'!K10+180-'Sun-Earth-Moon Model'!K11,360)</f>
        <v>180.80350186580597</v>
      </c>
      <c r="H3" s="128" t="s">
        <v>2</v>
      </c>
      <c r="I3" s="129" t="s">
        <v>123</v>
      </c>
      <c r="J3" s="130" t="s">
        <v>122</v>
      </c>
      <c r="K3" s="131"/>
    </row>
    <row r="4" spans="2:11" x14ac:dyDescent="0.2">
      <c r="B4" s="124" t="s">
        <v>12</v>
      </c>
      <c r="C4" s="125">
        <v>200</v>
      </c>
      <c r="D4" s="125"/>
      <c r="E4" s="125" t="s">
        <v>13</v>
      </c>
      <c r="F4" s="160">
        <f>MOD(360-Calculations!F3+180,360)</f>
        <v>359.19649813419403</v>
      </c>
      <c r="H4" s="132">
        <v>0</v>
      </c>
      <c r="I4" s="133" t="s">
        <v>107</v>
      </c>
      <c r="J4" s="134" t="s">
        <v>106</v>
      </c>
      <c r="K4" s="135"/>
    </row>
    <row r="5" spans="2:11" x14ac:dyDescent="0.2">
      <c r="B5" s="121" t="s">
        <v>18</v>
      </c>
      <c r="C5" s="122">
        <f>2/C4</f>
        <v>0.01</v>
      </c>
      <c r="D5" s="122"/>
      <c r="E5" s="122" t="s">
        <v>19</v>
      </c>
      <c r="F5" s="123">
        <f>COS(RADIANS(F4))</f>
        <v>0.99990166878598263</v>
      </c>
      <c r="H5" s="132">
        <v>10</v>
      </c>
      <c r="I5" s="133" t="s">
        <v>121</v>
      </c>
      <c r="J5" s="134" t="s">
        <v>120</v>
      </c>
      <c r="K5" s="135"/>
    </row>
    <row r="6" spans="2:11" x14ac:dyDescent="0.2">
      <c r="B6" s="124"/>
      <c r="C6" s="125"/>
      <c r="D6" s="125"/>
      <c r="E6" s="125" t="s">
        <v>21</v>
      </c>
      <c r="F6" s="126">
        <f>ABS(F5)</f>
        <v>0.99990166878598263</v>
      </c>
      <c r="H6" s="132">
        <v>80</v>
      </c>
      <c r="I6" s="133" t="s">
        <v>119</v>
      </c>
      <c r="J6" s="134" t="s">
        <v>118</v>
      </c>
      <c r="K6" s="135"/>
    </row>
    <row r="7" spans="2:11" x14ac:dyDescent="0.2">
      <c r="B7" s="121"/>
      <c r="C7" s="122"/>
      <c r="D7" s="122"/>
      <c r="E7" s="122" t="s">
        <v>22</v>
      </c>
      <c r="F7" s="127">
        <v>1</v>
      </c>
      <c r="H7" s="132">
        <v>100</v>
      </c>
      <c r="I7" s="133" t="s">
        <v>117</v>
      </c>
      <c r="J7" s="134" t="s">
        <v>116</v>
      </c>
      <c r="K7" s="135"/>
    </row>
    <row r="8" spans="2:11" x14ac:dyDescent="0.2">
      <c r="B8" s="163" t="s">
        <v>26</v>
      </c>
      <c r="C8" s="164" t="s">
        <v>27</v>
      </c>
      <c r="D8" s="164" t="s">
        <v>28</v>
      </c>
      <c r="E8" s="164" t="s">
        <v>29</v>
      </c>
      <c r="F8" s="165" t="s">
        <v>30</v>
      </c>
      <c r="H8" s="132">
        <v>170</v>
      </c>
      <c r="I8" s="133" t="s">
        <v>115</v>
      </c>
      <c r="J8" s="134" t="s">
        <v>114</v>
      </c>
      <c r="K8" s="135"/>
    </row>
    <row r="9" spans="2:11" x14ac:dyDescent="0.2">
      <c r="B9" s="176">
        <v>-1</v>
      </c>
      <c r="C9" s="125">
        <f t="shared" ref="C9:C72" si="0">IFERROR(IF(SQRT(1-(B9*B9)/($F$6*$F$6))&lt;0.05,0,SQRT(1-(B9*B9)/($F$6*$F$6))),0)</f>
        <v>0</v>
      </c>
      <c r="D9" s="125">
        <f t="shared" ref="D9:D72" si="1">CHOOSE(MATCH($F$4,degrees),IF(B9&lt;0,IFERROR(1-C9,1),0),0,0,IF(B9&gt;0,IFERROR(1-C9,1),0))</f>
        <v>0</v>
      </c>
      <c r="E9" s="125">
        <f t="shared" ref="E9:E72" si="2">CHOOSE(MATCH($F$4,degrees),IF(B9&lt;0,2*C9,2),IF(B9&lt;0,0,1-C9),IF(B9&gt;0,0,1-C9),IF(B9&gt;0,2*C9,2))</f>
        <v>2</v>
      </c>
      <c r="F9" s="126">
        <f t="shared" ref="F9:F72" si="3">CHOOSE(MATCH($F$4,degrees),IF(B9&lt;0,C9+1,2),IF(B9&lt;0,2,2*C9),IF(B9&gt;0,2,2*C9),IF(B9&gt;0,C9+1,2))</f>
        <v>2</v>
      </c>
      <c r="H9" s="132">
        <v>190</v>
      </c>
      <c r="I9" s="133" t="s">
        <v>113</v>
      </c>
      <c r="J9" s="134" t="s">
        <v>112</v>
      </c>
      <c r="K9" s="135"/>
    </row>
    <row r="10" spans="2:11" x14ac:dyDescent="0.2">
      <c r="B10" s="176">
        <f t="shared" ref="B10:B41" si="4">B9+$C$5</f>
        <v>-0.99</v>
      </c>
      <c r="C10" s="125">
        <f t="shared" si="0"/>
        <v>0.14038241599542781</v>
      </c>
      <c r="D10" s="125">
        <f t="shared" si="1"/>
        <v>0</v>
      </c>
      <c r="E10" s="125">
        <f t="shared" si="2"/>
        <v>2</v>
      </c>
      <c r="F10" s="126">
        <f t="shared" si="3"/>
        <v>2</v>
      </c>
      <c r="H10" s="132">
        <v>260</v>
      </c>
      <c r="I10" s="133" t="s">
        <v>111</v>
      </c>
      <c r="J10" s="136" t="s">
        <v>110</v>
      </c>
      <c r="K10" s="135"/>
    </row>
    <row r="11" spans="2:11" x14ac:dyDescent="0.2">
      <c r="B11" s="176">
        <f t="shared" si="4"/>
        <v>-0.98</v>
      </c>
      <c r="C11" s="125">
        <f t="shared" si="0"/>
        <v>0.19852228474924466</v>
      </c>
      <c r="D11" s="125">
        <f t="shared" si="1"/>
        <v>0</v>
      </c>
      <c r="E11" s="125">
        <f t="shared" si="2"/>
        <v>2</v>
      </c>
      <c r="F11" s="126">
        <f t="shared" si="3"/>
        <v>2</v>
      </c>
      <c r="H11" s="132">
        <v>280</v>
      </c>
      <c r="I11" s="133" t="s">
        <v>109</v>
      </c>
      <c r="J11" s="136" t="s">
        <v>108</v>
      </c>
      <c r="K11" s="135"/>
    </row>
    <row r="12" spans="2:11" x14ac:dyDescent="0.2">
      <c r="B12" s="176">
        <f t="shared" si="4"/>
        <v>-0.97</v>
      </c>
      <c r="C12" s="125">
        <f t="shared" si="0"/>
        <v>0.24272398526952188</v>
      </c>
      <c r="D12" s="125">
        <f t="shared" si="1"/>
        <v>0</v>
      </c>
      <c r="E12" s="125">
        <f t="shared" si="2"/>
        <v>2</v>
      </c>
      <c r="F12" s="126">
        <f t="shared" si="3"/>
        <v>2</v>
      </c>
      <c r="H12" s="137">
        <v>350</v>
      </c>
      <c r="I12" s="138" t="s">
        <v>107</v>
      </c>
      <c r="J12" s="139" t="s">
        <v>106</v>
      </c>
      <c r="K12" s="140"/>
    </row>
    <row r="13" spans="2:11" x14ac:dyDescent="0.2">
      <c r="B13" s="176">
        <f t="shared" si="4"/>
        <v>-0.96</v>
      </c>
      <c r="C13" s="125">
        <f t="shared" si="0"/>
        <v>0.27967611476472254</v>
      </c>
      <c r="D13" s="125">
        <f t="shared" si="1"/>
        <v>0</v>
      </c>
      <c r="E13" s="125">
        <f t="shared" si="2"/>
        <v>2</v>
      </c>
      <c r="F13" s="126">
        <f t="shared" si="3"/>
        <v>2</v>
      </c>
    </row>
    <row r="14" spans="2:11" x14ac:dyDescent="0.2">
      <c r="B14" s="176">
        <f t="shared" si="4"/>
        <v>-0.95</v>
      </c>
      <c r="C14" s="125">
        <f t="shared" si="0"/>
        <v>0.31196552049284826</v>
      </c>
      <c r="D14" s="125">
        <f t="shared" si="1"/>
        <v>0</v>
      </c>
      <c r="E14" s="125">
        <f t="shared" si="2"/>
        <v>2</v>
      </c>
      <c r="F14" s="126">
        <f t="shared" si="3"/>
        <v>2</v>
      </c>
    </row>
    <row r="15" spans="2:11" x14ac:dyDescent="0.2">
      <c r="B15" s="176">
        <f t="shared" si="4"/>
        <v>-0.94</v>
      </c>
      <c r="C15" s="125">
        <f t="shared" si="0"/>
        <v>0.34091964367658451</v>
      </c>
      <c r="D15" s="125">
        <f t="shared" si="1"/>
        <v>0</v>
      </c>
      <c r="E15" s="125">
        <f t="shared" si="2"/>
        <v>2</v>
      </c>
      <c r="F15" s="126">
        <f t="shared" si="3"/>
        <v>2</v>
      </c>
    </row>
    <row r="16" spans="2:11" x14ac:dyDescent="0.2">
      <c r="B16" s="176">
        <f t="shared" si="4"/>
        <v>-0.92999999999999994</v>
      </c>
      <c r="C16" s="125">
        <f t="shared" si="0"/>
        <v>0.36732802993302482</v>
      </c>
      <c r="D16" s="125">
        <f t="shared" si="1"/>
        <v>0</v>
      </c>
      <c r="E16" s="125">
        <f t="shared" si="2"/>
        <v>2</v>
      </c>
      <c r="F16" s="126">
        <f t="shared" si="3"/>
        <v>2</v>
      </c>
    </row>
    <row r="17" spans="2:6" x14ac:dyDescent="0.2">
      <c r="B17" s="176">
        <f t="shared" si="4"/>
        <v>-0.91999999999999993</v>
      </c>
      <c r="C17" s="125">
        <f t="shared" si="0"/>
        <v>0.39170591055803239</v>
      </c>
      <c r="D17" s="125">
        <f t="shared" si="1"/>
        <v>0</v>
      </c>
      <c r="E17" s="125">
        <f t="shared" si="2"/>
        <v>2</v>
      </c>
      <c r="F17" s="126">
        <f t="shared" si="3"/>
        <v>2</v>
      </c>
    </row>
    <row r="18" spans="2:6" x14ac:dyDescent="0.2">
      <c r="B18" s="176">
        <f t="shared" si="4"/>
        <v>-0.90999999999999992</v>
      </c>
      <c r="C18" s="125">
        <f t="shared" si="0"/>
        <v>0.41441177567659626</v>
      </c>
      <c r="D18" s="125">
        <f t="shared" si="1"/>
        <v>0</v>
      </c>
      <c r="E18" s="125">
        <f t="shared" si="2"/>
        <v>2</v>
      </c>
      <c r="F18" s="126">
        <f t="shared" si="3"/>
        <v>2</v>
      </c>
    </row>
    <row r="19" spans="2:6" x14ac:dyDescent="0.2">
      <c r="B19" s="176">
        <f t="shared" si="4"/>
        <v>-0.89999999999999991</v>
      </c>
      <c r="C19" s="125">
        <f t="shared" si="0"/>
        <v>0.43570710337848989</v>
      </c>
      <c r="D19" s="125">
        <f t="shared" si="1"/>
        <v>0</v>
      </c>
      <c r="E19" s="125">
        <f t="shared" si="2"/>
        <v>2</v>
      </c>
      <c r="F19" s="126">
        <f t="shared" si="3"/>
        <v>2</v>
      </c>
    </row>
    <row r="20" spans="2:6" x14ac:dyDescent="0.2">
      <c r="B20" s="176">
        <f t="shared" si="4"/>
        <v>-0.8899999999999999</v>
      </c>
      <c r="C20" s="125">
        <f t="shared" si="0"/>
        <v>0.45578964524353849</v>
      </c>
      <c r="D20" s="125">
        <f t="shared" si="1"/>
        <v>0</v>
      </c>
      <c r="E20" s="125">
        <f t="shared" si="2"/>
        <v>2</v>
      </c>
      <c r="F20" s="126">
        <f t="shared" si="3"/>
        <v>2</v>
      </c>
    </row>
    <row r="21" spans="2:6" x14ac:dyDescent="0.2">
      <c r="B21" s="176">
        <f t="shared" si="4"/>
        <v>-0.87999999999999989</v>
      </c>
      <c r="C21" s="125">
        <f t="shared" si="0"/>
        <v>0.47481331294488738</v>
      </c>
      <c r="D21" s="125">
        <f t="shared" si="1"/>
        <v>0</v>
      </c>
      <c r="E21" s="125">
        <f t="shared" si="2"/>
        <v>2</v>
      </c>
      <c r="F21" s="126">
        <f t="shared" si="3"/>
        <v>2</v>
      </c>
    </row>
    <row r="22" spans="2:6" x14ac:dyDescent="0.2">
      <c r="B22" s="176">
        <f t="shared" si="4"/>
        <v>-0.86999999999999988</v>
      </c>
      <c r="C22" s="125">
        <f t="shared" si="0"/>
        <v>0.49290072453779243</v>
      </c>
      <c r="D22" s="125">
        <f t="shared" si="1"/>
        <v>0</v>
      </c>
      <c r="E22" s="125">
        <f t="shared" si="2"/>
        <v>2</v>
      </c>
      <c r="F22" s="126">
        <f t="shared" si="3"/>
        <v>2</v>
      </c>
    </row>
    <row r="23" spans="2:6" x14ac:dyDescent="0.2">
      <c r="B23" s="176">
        <f t="shared" si="4"/>
        <v>-0.85999999999999988</v>
      </c>
      <c r="C23" s="125">
        <f t="shared" si="0"/>
        <v>0.51015147457571275</v>
      </c>
      <c r="D23" s="125">
        <f t="shared" si="1"/>
        <v>0</v>
      </c>
      <c r="E23" s="125">
        <f t="shared" si="2"/>
        <v>2</v>
      </c>
      <c r="F23" s="126">
        <f t="shared" si="3"/>
        <v>2</v>
      </c>
    </row>
    <row r="24" spans="2:6" x14ac:dyDescent="0.2">
      <c r="B24" s="176">
        <f t="shared" si="4"/>
        <v>-0.84999999999999987</v>
      </c>
      <c r="C24" s="125">
        <f t="shared" si="0"/>
        <v>0.52664778593988182</v>
      </c>
      <c r="D24" s="125">
        <f t="shared" si="1"/>
        <v>0</v>
      </c>
      <c r="E24" s="125">
        <f t="shared" si="2"/>
        <v>2</v>
      </c>
      <c r="F24" s="126">
        <f t="shared" si="3"/>
        <v>2</v>
      </c>
    </row>
    <row r="25" spans="2:6" x14ac:dyDescent="0.2">
      <c r="B25" s="176">
        <f t="shared" si="4"/>
        <v>-0.83999999999999986</v>
      </c>
      <c r="C25" s="125">
        <f t="shared" si="0"/>
        <v>0.54245849105779276</v>
      </c>
      <c r="D25" s="125">
        <f t="shared" si="1"/>
        <v>0</v>
      </c>
      <c r="E25" s="125">
        <f t="shared" si="2"/>
        <v>2</v>
      </c>
      <c r="F25" s="126">
        <f t="shared" si="3"/>
        <v>2</v>
      </c>
    </row>
    <row r="26" spans="2:6" x14ac:dyDescent="0.2">
      <c r="B26" s="176">
        <f t="shared" si="4"/>
        <v>-0.82999999999999985</v>
      </c>
      <c r="C26" s="125">
        <f t="shared" si="0"/>
        <v>0.55764190953310488</v>
      </c>
      <c r="D26" s="125">
        <f t="shared" si="1"/>
        <v>0</v>
      </c>
      <c r="E26" s="125">
        <f t="shared" si="2"/>
        <v>2</v>
      </c>
      <c r="F26" s="126">
        <f t="shared" si="3"/>
        <v>2</v>
      </c>
    </row>
    <row r="27" spans="2:6" x14ac:dyDescent="0.2">
      <c r="B27" s="176">
        <f t="shared" si="4"/>
        <v>-0.81999999999999984</v>
      </c>
      <c r="C27" s="125">
        <f t="shared" si="0"/>
        <v>0.57224797481202994</v>
      </c>
      <c r="D27" s="125">
        <f t="shared" si="1"/>
        <v>0</v>
      </c>
      <c r="E27" s="125">
        <f t="shared" si="2"/>
        <v>2</v>
      </c>
      <c r="F27" s="126">
        <f t="shared" si="3"/>
        <v>2</v>
      </c>
    </row>
    <row r="28" spans="2:6" x14ac:dyDescent="0.2">
      <c r="B28" s="176">
        <f t="shared" si="4"/>
        <v>-0.80999999999999983</v>
      </c>
      <c r="C28" s="125">
        <f t="shared" si="0"/>
        <v>0.58631983656271092</v>
      </c>
      <c r="D28" s="125">
        <f t="shared" si="1"/>
        <v>0</v>
      </c>
      <c r="E28" s="125">
        <f t="shared" si="2"/>
        <v>2</v>
      </c>
      <c r="F28" s="126">
        <f t="shared" si="3"/>
        <v>2</v>
      </c>
    </row>
    <row r="29" spans="2:6" x14ac:dyDescent="0.2">
      <c r="B29" s="176">
        <f t="shared" si="4"/>
        <v>-0.79999999999999982</v>
      </c>
      <c r="C29" s="125">
        <f t="shared" si="0"/>
        <v>0.59989508872726305</v>
      </c>
      <c r="D29" s="125">
        <f t="shared" si="1"/>
        <v>0</v>
      </c>
      <c r="E29" s="125">
        <f t="shared" si="2"/>
        <v>2</v>
      </c>
      <c r="F29" s="126">
        <f t="shared" si="3"/>
        <v>2</v>
      </c>
    </row>
    <row r="30" spans="2:6" x14ac:dyDescent="0.2">
      <c r="B30" s="176">
        <f t="shared" si="4"/>
        <v>-0.78999999999999981</v>
      </c>
      <c r="C30" s="125">
        <f t="shared" si="0"/>
        <v>0.61300672498184683</v>
      </c>
      <c r="D30" s="125">
        <f t="shared" si="1"/>
        <v>0</v>
      </c>
      <c r="E30" s="125">
        <f t="shared" si="2"/>
        <v>2</v>
      </c>
      <c r="F30" s="126">
        <f t="shared" si="3"/>
        <v>2</v>
      </c>
    </row>
    <row r="31" spans="2:6" x14ac:dyDescent="0.2">
      <c r="B31" s="176">
        <f t="shared" si="4"/>
        <v>-0.7799999999999998</v>
      </c>
      <c r="C31" s="125">
        <f t="shared" si="0"/>
        <v>0.62568389217604181</v>
      </c>
      <c r="D31" s="125">
        <f t="shared" si="1"/>
        <v>0</v>
      </c>
      <c r="E31" s="125">
        <f t="shared" si="2"/>
        <v>2</v>
      </c>
      <c r="F31" s="126">
        <f t="shared" si="3"/>
        <v>2</v>
      </c>
    </row>
    <row r="32" spans="2:6" x14ac:dyDescent="0.2">
      <c r="B32" s="176">
        <f t="shared" si="4"/>
        <v>-0.7699999999999998</v>
      </c>
      <c r="C32" s="125">
        <f t="shared" si="0"/>
        <v>0.63795249168403123</v>
      </c>
      <c r="D32" s="125">
        <f t="shared" si="1"/>
        <v>0</v>
      </c>
      <c r="E32" s="125">
        <f t="shared" si="2"/>
        <v>2</v>
      </c>
      <c r="F32" s="126">
        <f t="shared" si="3"/>
        <v>2</v>
      </c>
    </row>
    <row r="33" spans="2:6" x14ac:dyDescent="0.2">
      <c r="B33" s="176">
        <f t="shared" si="4"/>
        <v>-0.75999999999999979</v>
      </c>
      <c r="C33" s="125">
        <f t="shared" si="0"/>
        <v>0.64983566462981968</v>
      </c>
      <c r="D33" s="125">
        <f t="shared" si="1"/>
        <v>0</v>
      </c>
      <c r="E33" s="125">
        <f t="shared" si="2"/>
        <v>2</v>
      </c>
      <c r="F33" s="126">
        <f t="shared" si="3"/>
        <v>2</v>
      </c>
    </row>
    <row r="34" spans="2:6" x14ac:dyDescent="0.2">
      <c r="B34" s="176">
        <f t="shared" si="4"/>
        <v>-0.74999999999999978</v>
      </c>
      <c r="C34" s="125">
        <f t="shared" si="0"/>
        <v>0.6613541873048111</v>
      </c>
      <c r="D34" s="125">
        <f t="shared" si="1"/>
        <v>0</v>
      </c>
      <c r="E34" s="125">
        <f t="shared" si="2"/>
        <v>2</v>
      </c>
      <c r="F34" s="126">
        <f t="shared" si="3"/>
        <v>2</v>
      </c>
    </row>
    <row r="35" spans="2:6" x14ac:dyDescent="0.2">
      <c r="B35" s="176">
        <f t="shared" si="4"/>
        <v>-0.73999999999999977</v>
      </c>
      <c r="C35" s="125">
        <f t="shared" si="0"/>
        <v>0.6725267963197058</v>
      </c>
      <c r="D35" s="125">
        <f t="shared" si="1"/>
        <v>0</v>
      </c>
      <c r="E35" s="125">
        <f t="shared" si="2"/>
        <v>2</v>
      </c>
      <c r="F35" s="126">
        <f t="shared" si="3"/>
        <v>2</v>
      </c>
    </row>
    <row r="36" spans="2:6" x14ac:dyDescent="0.2">
      <c r="B36" s="176">
        <f t="shared" si="4"/>
        <v>-0.72999999999999976</v>
      </c>
      <c r="C36" s="125">
        <f t="shared" si="0"/>
        <v>0.68337045819394282</v>
      </c>
      <c r="D36" s="125">
        <f t="shared" si="1"/>
        <v>0</v>
      </c>
      <c r="E36" s="125">
        <f t="shared" si="2"/>
        <v>2</v>
      </c>
      <c r="F36" s="126">
        <f t="shared" si="3"/>
        <v>2</v>
      </c>
    </row>
    <row r="37" spans="2:6" x14ac:dyDescent="0.2">
      <c r="B37" s="176">
        <f t="shared" si="4"/>
        <v>-0.71999999999999975</v>
      </c>
      <c r="C37" s="125">
        <f t="shared" si="0"/>
        <v>0.69390059457970177</v>
      </c>
      <c r="D37" s="125">
        <f t="shared" si="1"/>
        <v>0</v>
      </c>
      <c r="E37" s="125">
        <f t="shared" si="2"/>
        <v>2</v>
      </c>
      <c r="F37" s="126">
        <f t="shared" si="3"/>
        <v>2</v>
      </c>
    </row>
    <row r="38" spans="2:6" x14ac:dyDescent="0.2">
      <c r="B38" s="176">
        <f t="shared" si="4"/>
        <v>-0.70999999999999974</v>
      </c>
      <c r="C38" s="125">
        <f t="shared" si="0"/>
        <v>0.70413127174245016</v>
      </c>
      <c r="D38" s="125">
        <f t="shared" si="1"/>
        <v>0</v>
      </c>
      <c r="E38" s="125">
        <f t="shared" si="2"/>
        <v>2</v>
      </c>
      <c r="F38" s="126">
        <f t="shared" si="3"/>
        <v>2</v>
      </c>
    </row>
    <row r="39" spans="2:6" x14ac:dyDescent="0.2">
      <c r="B39" s="176">
        <f t="shared" si="4"/>
        <v>-0.69999999999999973</v>
      </c>
      <c r="C39" s="125">
        <f t="shared" si="0"/>
        <v>0.71407536100535574</v>
      </c>
      <c r="D39" s="125">
        <f t="shared" si="1"/>
        <v>0</v>
      </c>
      <c r="E39" s="125">
        <f t="shared" si="2"/>
        <v>2</v>
      </c>
      <c r="F39" s="126">
        <f t="shared" si="3"/>
        <v>2</v>
      </c>
    </row>
    <row r="40" spans="2:6" x14ac:dyDescent="0.2">
      <c r="B40" s="176">
        <f t="shared" si="4"/>
        <v>-0.68999999999999972</v>
      </c>
      <c r="C40" s="125">
        <f t="shared" si="0"/>
        <v>0.72374467542492493</v>
      </c>
      <c r="D40" s="125">
        <f t="shared" si="1"/>
        <v>0</v>
      </c>
      <c r="E40" s="125">
        <f t="shared" si="2"/>
        <v>2</v>
      </c>
      <c r="F40" s="126">
        <f t="shared" si="3"/>
        <v>2</v>
      </c>
    </row>
    <row r="41" spans="2:6" x14ac:dyDescent="0.2">
      <c r="B41" s="176">
        <f t="shared" si="4"/>
        <v>-0.67999999999999972</v>
      </c>
      <c r="C41" s="125">
        <f t="shared" si="0"/>
        <v>0.73315008687078753</v>
      </c>
      <c r="D41" s="125">
        <f t="shared" si="1"/>
        <v>0</v>
      </c>
      <c r="E41" s="125">
        <f t="shared" si="2"/>
        <v>2</v>
      </c>
      <c r="F41" s="126">
        <f t="shared" si="3"/>
        <v>2</v>
      </c>
    </row>
    <row r="42" spans="2:6" x14ac:dyDescent="0.2">
      <c r="B42" s="176">
        <f t="shared" ref="B42:B73" si="5">B41+$C$5</f>
        <v>-0.66999999999999971</v>
      </c>
      <c r="C42" s="125">
        <f t="shared" si="0"/>
        <v>0.74230162684253131</v>
      </c>
      <c r="D42" s="125">
        <f t="shared" si="1"/>
        <v>0</v>
      </c>
      <c r="E42" s="125">
        <f t="shared" si="2"/>
        <v>2</v>
      </c>
      <c r="F42" s="126">
        <f t="shared" si="3"/>
        <v>2</v>
      </c>
    </row>
    <row r="43" spans="2:6" x14ac:dyDescent="0.2">
      <c r="B43" s="176">
        <f t="shared" si="5"/>
        <v>-0.6599999999999997</v>
      </c>
      <c r="C43" s="125">
        <f t="shared" si="0"/>
        <v>0.75120857370586924</v>
      </c>
      <c r="D43" s="125">
        <f t="shared" si="1"/>
        <v>0</v>
      </c>
      <c r="E43" s="125">
        <f t="shared" si="2"/>
        <v>2</v>
      </c>
      <c r="F43" s="126">
        <f t="shared" si="3"/>
        <v>2</v>
      </c>
    </row>
    <row r="44" spans="2:6" x14ac:dyDescent="0.2">
      <c r="B44" s="176">
        <f t="shared" si="5"/>
        <v>-0.64999999999999969</v>
      </c>
      <c r="C44" s="125">
        <f t="shared" si="0"/>
        <v>0.75987952852215734</v>
      </c>
      <c r="D44" s="125">
        <f t="shared" si="1"/>
        <v>0</v>
      </c>
      <c r="E44" s="125">
        <f t="shared" si="2"/>
        <v>2</v>
      </c>
      <c r="F44" s="126">
        <f t="shared" si="3"/>
        <v>2</v>
      </c>
    </row>
    <row r="45" spans="2:6" x14ac:dyDescent="0.2">
      <c r="B45" s="176">
        <f t="shared" si="5"/>
        <v>-0.63999999999999968</v>
      </c>
      <c r="C45" s="125">
        <f t="shared" si="0"/>
        <v>0.76832248124509428</v>
      </c>
      <c r="D45" s="125">
        <f t="shared" si="1"/>
        <v>0</v>
      </c>
      <c r="E45" s="125">
        <f t="shared" si="2"/>
        <v>2</v>
      </c>
      <c r="F45" s="126">
        <f t="shared" si="3"/>
        <v>2</v>
      </c>
    </row>
    <row r="46" spans="2:6" x14ac:dyDescent="0.2">
      <c r="B46" s="176">
        <f t="shared" si="5"/>
        <v>-0.62999999999999967</v>
      </c>
      <c r="C46" s="125">
        <f t="shared" si="0"/>
        <v>0.77654486874094564</v>
      </c>
      <c r="D46" s="125">
        <f t="shared" si="1"/>
        <v>0</v>
      </c>
      <c r="E46" s="125">
        <f t="shared" si="2"/>
        <v>2</v>
      </c>
      <c r="F46" s="126">
        <f t="shared" si="3"/>
        <v>2</v>
      </c>
    </row>
    <row r="47" spans="2:6" x14ac:dyDescent="0.2">
      <c r="B47" s="176">
        <f t="shared" si="5"/>
        <v>-0.61999999999999966</v>
      </c>
      <c r="C47" s="125">
        <f t="shared" si="0"/>
        <v>0.78455362583502164</v>
      </c>
      <c r="D47" s="125">
        <f t="shared" si="1"/>
        <v>0</v>
      </c>
      <c r="E47" s="125">
        <f t="shared" si="2"/>
        <v>2</v>
      </c>
      <c r="F47" s="126">
        <f t="shared" si="3"/>
        <v>2</v>
      </c>
    </row>
    <row r="48" spans="2:6" x14ac:dyDescent="0.2">
      <c r="B48" s="176">
        <f t="shared" si="5"/>
        <v>-0.60999999999999965</v>
      </c>
      <c r="C48" s="125">
        <f t="shared" si="0"/>
        <v>0.79235523038317723</v>
      </c>
      <c r="D48" s="125">
        <f t="shared" si="1"/>
        <v>0</v>
      </c>
      <c r="E48" s="125">
        <f t="shared" si="2"/>
        <v>2</v>
      </c>
      <c r="F48" s="126">
        <f t="shared" si="3"/>
        <v>2</v>
      </c>
    </row>
    <row r="49" spans="2:6" x14ac:dyDescent="0.2">
      <c r="B49" s="176">
        <f t="shared" si="5"/>
        <v>-0.59999999999999964</v>
      </c>
      <c r="C49" s="125">
        <f t="shared" si="0"/>
        <v>0.79995574320207785</v>
      </c>
      <c r="D49" s="125">
        <f t="shared" si="1"/>
        <v>0</v>
      </c>
      <c r="E49" s="125">
        <f t="shared" si="2"/>
        <v>2</v>
      </c>
      <c r="F49" s="126">
        <f t="shared" si="3"/>
        <v>2</v>
      </c>
    </row>
    <row r="50" spans="2:6" x14ac:dyDescent="0.2">
      <c r="B50" s="176">
        <f t="shared" si="5"/>
        <v>-0.58999999999999964</v>
      </c>
      <c r="C50" s="125">
        <f t="shared" si="0"/>
        <v>0.80736084355764492</v>
      </c>
      <c r="D50" s="125">
        <f t="shared" si="1"/>
        <v>0</v>
      </c>
      <c r="E50" s="125">
        <f t="shared" si="2"/>
        <v>2</v>
      </c>
      <c r="F50" s="126">
        <f t="shared" si="3"/>
        <v>2</v>
      </c>
    </row>
    <row r="51" spans="2:6" x14ac:dyDescent="0.2">
      <c r="B51" s="176">
        <f t="shared" si="5"/>
        <v>-0.57999999999999963</v>
      </c>
      <c r="C51" s="125">
        <f t="shared" si="0"/>
        <v>0.81457586080115796</v>
      </c>
      <c r="D51" s="125">
        <f t="shared" si="1"/>
        <v>0</v>
      </c>
      <c r="E51" s="125">
        <f t="shared" si="2"/>
        <v>2</v>
      </c>
      <c r="F51" s="126">
        <f t="shared" si="3"/>
        <v>2</v>
      </c>
    </row>
    <row r="52" spans="2:6" x14ac:dyDescent="0.2">
      <c r="B52" s="176">
        <f t="shared" si="5"/>
        <v>-0.56999999999999962</v>
      </c>
      <c r="C52" s="125">
        <f t="shared" si="0"/>
        <v>0.82160580265203509</v>
      </c>
      <c r="D52" s="125">
        <f t="shared" si="1"/>
        <v>0</v>
      </c>
      <c r="E52" s="125">
        <f t="shared" si="2"/>
        <v>2</v>
      </c>
      <c r="F52" s="126">
        <f t="shared" si="3"/>
        <v>2</v>
      </c>
    </row>
    <row r="53" spans="2:6" x14ac:dyDescent="0.2">
      <c r="B53" s="176">
        <f t="shared" si="5"/>
        <v>-0.55999999999999961</v>
      </c>
      <c r="C53" s="125">
        <f t="shared" si="0"/>
        <v>0.82845538055151458</v>
      </c>
      <c r="D53" s="125">
        <f t="shared" si="1"/>
        <v>0</v>
      </c>
      <c r="E53" s="125">
        <f t="shared" si="2"/>
        <v>2</v>
      </c>
      <c r="F53" s="126">
        <f t="shared" si="3"/>
        <v>2</v>
      </c>
    </row>
    <row r="54" spans="2:6" x14ac:dyDescent="0.2">
      <c r="B54" s="176">
        <f t="shared" si="5"/>
        <v>-0.5499999999999996</v>
      </c>
      <c r="C54" s="125">
        <f t="shared" si="0"/>
        <v>0.83512903244931369</v>
      </c>
      <c r="D54" s="125">
        <f t="shared" si="1"/>
        <v>0</v>
      </c>
      <c r="E54" s="125">
        <f t="shared" si="2"/>
        <v>2</v>
      </c>
      <c r="F54" s="126">
        <f t="shared" si="3"/>
        <v>2</v>
      </c>
    </row>
    <row r="55" spans="2:6" x14ac:dyDescent="0.2">
      <c r="B55" s="176">
        <f t="shared" si="5"/>
        <v>-0.53999999999999959</v>
      </c>
      <c r="C55" s="125">
        <f t="shared" si="0"/>
        <v>0.84163094333348443</v>
      </c>
      <c r="D55" s="125">
        <f t="shared" si="1"/>
        <v>0</v>
      </c>
      <c r="E55" s="125">
        <f t="shared" si="2"/>
        <v>2</v>
      </c>
      <c r="F55" s="126">
        <f t="shared" si="3"/>
        <v>2</v>
      </c>
    </row>
    <row r="56" spans="2:6" x14ac:dyDescent="0.2">
      <c r="B56" s="176">
        <f t="shared" si="5"/>
        <v>-0.52999999999999958</v>
      </c>
      <c r="C56" s="125">
        <f t="shared" si="0"/>
        <v>0.84796506377020486</v>
      </c>
      <c r="D56" s="125">
        <f t="shared" si="1"/>
        <v>0</v>
      </c>
      <c r="E56" s="125">
        <f t="shared" si="2"/>
        <v>2</v>
      </c>
      <c r="F56" s="126">
        <f t="shared" si="3"/>
        <v>2</v>
      </c>
    </row>
    <row r="57" spans="2:6" x14ac:dyDescent="0.2">
      <c r="B57" s="176">
        <f t="shared" si="5"/>
        <v>-0.51999999999999957</v>
      </c>
      <c r="C57" s="125">
        <f t="shared" si="0"/>
        <v>0.85413512668366254</v>
      </c>
      <c r="D57" s="125">
        <f t="shared" si="1"/>
        <v>0</v>
      </c>
      <c r="E57" s="125">
        <f t="shared" si="2"/>
        <v>2</v>
      </c>
      <c r="F57" s="126">
        <f t="shared" si="3"/>
        <v>2</v>
      </c>
    </row>
    <row r="58" spans="2:6" x14ac:dyDescent="0.2">
      <c r="B58" s="176">
        <f t="shared" si="5"/>
        <v>-0.50999999999999956</v>
      </c>
      <c r="C58" s="125">
        <f t="shared" si="0"/>
        <v>0.860144662575277</v>
      </c>
      <c r="D58" s="125">
        <f t="shared" si="1"/>
        <v>0</v>
      </c>
      <c r="E58" s="125">
        <f t="shared" si="2"/>
        <v>2</v>
      </c>
      <c r="F58" s="126">
        <f t="shared" si="3"/>
        <v>2</v>
      </c>
    </row>
    <row r="59" spans="2:6" x14ac:dyDescent="0.2">
      <c r="B59" s="176">
        <f t="shared" si="5"/>
        <v>-0.49999999999999956</v>
      </c>
      <c r="C59" s="125">
        <f t="shared" si="0"/>
        <v>0.86599701335528301</v>
      </c>
      <c r="D59" s="125">
        <f t="shared" si="1"/>
        <v>0</v>
      </c>
      <c r="E59" s="125">
        <f t="shared" si="2"/>
        <v>2</v>
      </c>
      <c r="F59" s="126">
        <f t="shared" si="3"/>
        <v>2</v>
      </c>
    </row>
    <row r="60" spans="2:6" x14ac:dyDescent="0.2">
      <c r="B60" s="176">
        <f t="shared" si="5"/>
        <v>-0.48999999999999955</v>
      </c>
      <c r="C60" s="125">
        <f t="shared" si="0"/>
        <v>0.87169534493739009</v>
      </c>
      <c r="D60" s="125">
        <f t="shared" si="1"/>
        <v>0</v>
      </c>
      <c r="E60" s="125">
        <f t="shared" si="2"/>
        <v>2</v>
      </c>
      <c r="F60" s="126">
        <f t="shared" si="3"/>
        <v>2</v>
      </c>
    </row>
    <row r="61" spans="2:6" x14ac:dyDescent="0.2">
      <c r="B61" s="176">
        <f t="shared" si="5"/>
        <v>-0.47999999999999954</v>
      </c>
      <c r="C61" s="125">
        <f t="shared" si="0"/>
        <v>0.87724265872817253</v>
      </c>
      <c r="D61" s="125">
        <f t="shared" si="1"/>
        <v>0</v>
      </c>
      <c r="E61" s="125">
        <f t="shared" si="2"/>
        <v>2</v>
      </c>
      <c r="F61" s="126">
        <f t="shared" si="3"/>
        <v>2</v>
      </c>
    </row>
    <row r="62" spans="2:6" x14ac:dyDescent="0.2">
      <c r="B62" s="176">
        <f t="shared" si="5"/>
        <v>-0.46999999999999953</v>
      </c>
      <c r="C62" s="125">
        <f t="shared" si="0"/>
        <v>0.88264180212651544</v>
      </c>
      <c r="D62" s="125">
        <f t="shared" si="1"/>
        <v>0</v>
      </c>
      <c r="E62" s="125">
        <f t="shared" si="2"/>
        <v>2</v>
      </c>
      <c r="F62" s="126">
        <f t="shared" si="3"/>
        <v>2</v>
      </c>
    </row>
    <row r="63" spans="2:6" x14ac:dyDescent="0.2">
      <c r="B63" s="176">
        <f t="shared" si="5"/>
        <v>-0.45999999999999952</v>
      </c>
      <c r="C63" s="125">
        <f t="shared" si="0"/>
        <v>0.88789547813440561</v>
      </c>
      <c r="D63" s="125">
        <f t="shared" si="1"/>
        <v>0</v>
      </c>
      <c r="E63" s="125">
        <f t="shared" si="2"/>
        <v>2</v>
      </c>
      <c r="F63" s="126">
        <f t="shared" si="3"/>
        <v>2</v>
      </c>
    </row>
    <row r="64" spans="2:6" x14ac:dyDescent="0.2">
      <c r="B64" s="176">
        <f t="shared" si="5"/>
        <v>-0.44999999999999951</v>
      </c>
      <c r="C64" s="125">
        <f t="shared" si="0"/>
        <v>0.89300625416825552</v>
      </c>
      <c r="D64" s="125">
        <f t="shared" si="1"/>
        <v>0</v>
      </c>
      <c r="E64" s="125">
        <f t="shared" si="2"/>
        <v>2</v>
      </c>
      <c r="F64" s="126">
        <f t="shared" si="3"/>
        <v>2</v>
      </c>
    </row>
    <row r="65" spans="2:6" x14ac:dyDescent="0.2">
      <c r="B65" s="176">
        <f t="shared" si="5"/>
        <v>-0.4399999999999995</v>
      </c>
      <c r="C65" s="125">
        <f t="shared" si="0"/>
        <v>0.89797657014948074</v>
      </c>
      <c r="D65" s="125">
        <f t="shared" si="1"/>
        <v>0</v>
      </c>
      <c r="E65" s="125">
        <f t="shared" si="2"/>
        <v>2</v>
      </c>
      <c r="F65" s="126">
        <f t="shared" si="3"/>
        <v>2</v>
      </c>
    </row>
    <row r="66" spans="2:6" x14ac:dyDescent="0.2">
      <c r="B66" s="176">
        <f t="shared" si="5"/>
        <v>-0.42999999999999949</v>
      </c>
      <c r="C66" s="125">
        <f t="shared" si="0"/>
        <v>0.90280874594398119</v>
      </c>
      <c r="D66" s="125">
        <f t="shared" si="1"/>
        <v>0</v>
      </c>
      <c r="E66" s="125">
        <f t="shared" si="2"/>
        <v>2</v>
      </c>
      <c r="F66" s="126">
        <f t="shared" si="3"/>
        <v>2</v>
      </c>
    </row>
    <row r="67" spans="2:6" x14ac:dyDescent="0.2">
      <c r="B67" s="176">
        <f t="shared" si="5"/>
        <v>-0.41999999999999948</v>
      </c>
      <c r="C67" s="125">
        <f t="shared" si="0"/>
        <v>0.90750498821228243</v>
      </c>
      <c r="D67" s="125">
        <f t="shared" si="1"/>
        <v>0</v>
      </c>
      <c r="E67" s="125">
        <f t="shared" si="2"/>
        <v>2</v>
      </c>
      <c r="F67" s="126">
        <f t="shared" si="3"/>
        <v>2</v>
      </c>
    </row>
    <row r="68" spans="2:6" x14ac:dyDescent="0.2">
      <c r="B68" s="176">
        <f t="shared" si="5"/>
        <v>-0.40999999999999948</v>
      </c>
      <c r="C68" s="125">
        <f t="shared" si="0"/>
        <v>0.91206739672521886</v>
      </c>
      <c r="D68" s="125">
        <f t="shared" si="1"/>
        <v>0</v>
      </c>
      <c r="E68" s="125">
        <f t="shared" si="2"/>
        <v>2</v>
      </c>
      <c r="F68" s="126">
        <f t="shared" si="3"/>
        <v>2</v>
      </c>
    </row>
    <row r="69" spans="2:6" x14ac:dyDescent="0.2">
      <c r="B69" s="176">
        <f t="shared" si="5"/>
        <v>-0.39999999999999947</v>
      </c>
      <c r="C69" s="125">
        <f t="shared" si="0"/>
        <v>0.91649797019402779</v>
      </c>
      <c r="D69" s="125">
        <f t="shared" si="1"/>
        <v>0</v>
      </c>
      <c r="E69" s="125">
        <f t="shared" si="2"/>
        <v>2</v>
      </c>
      <c r="F69" s="126">
        <f t="shared" si="3"/>
        <v>2</v>
      </c>
    </row>
    <row r="70" spans="2:6" x14ac:dyDescent="0.2">
      <c r="B70" s="176">
        <f t="shared" si="5"/>
        <v>-0.38999999999999946</v>
      </c>
      <c r="C70" s="125">
        <f t="shared" si="0"/>
        <v>0.92079861165845622</v>
      </c>
      <c r="D70" s="125">
        <f t="shared" si="1"/>
        <v>0</v>
      </c>
      <c r="E70" s="125">
        <f t="shared" si="2"/>
        <v>2</v>
      </c>
      <c r="F70" s="126">
        <f t="shared" si="3"/>
        <v>2</v>
      </c>
    </row>
    <row r="71" spans="2:6" x14ac:dyDescent="0.2">
      <c r="B71" s="176">
        <f t="shared" si="5"/>
        <v>-0.37999999999999945</v>
      </c>
      <c r="C71" s="125">
        <f t="shared" si="0"/>
        <v>0.92497113347186144</v>
      </c>
      <c r="D71" s="125">
        <f t="shared" si="1"/>
        <v>0</v>
      </c>
      <c r="E71" s="125">
        <f t="shared" si="2"/>
        <v>2</v>
      </c>
      <c r="F71" s="126">
        <f t="shared" si="3"/>
        <v>2</v>
      </c>
    </row>
    <row r="72" spans="2:6" x14ac:dyDescent="0.2">
      <c r="B72" s="176">
        <f t="shared" si="5"/>
        <v>-0.36999999999999944</v>
      </c>
      <c r="C72" s="125">
        <f t="shared" si="0"/>
        <v>0.92901726191821221</v>
      </c>
      <c r="D72" s="125">
        <f t="shared" si="1"/>
        <v>0</v>
      </c>
      <c r="E72" s="125">
        <f t="shared" si="2"/>
        <v>2</v>
      </c>
      <c r="F72" s="126">
        <f t="shared" si="3"/>
        <v>2</v>
      </c>
    </row>
    <row r="73" spans="2:6" x14ac:dyDescent="0.2">
      <c r="B73" s="176">
        <f t="shared" si="5"/>
        <v>-0.35999999999999943</v>
      </c>
      <c r="C73" s="125">
        <f t="shared" ref="C73:C136" si="6">IFERROR(IF(SQRT(1-(B73*B73)/($F$6*$F$6))&lt;0.05,0,SQRT(1-(B73*B73)/($F$6*$F$6))),0)</f>
        <v>0.93293864149230965</v>
      </c>
      <c r="D73" s="125">
        <f t="shared" ref="D73:D136" si="7">CHOOSE(MATCH($F$4,degrees),IF(B73&lt;0,IFERROR(1-C73,1),0),0,0,IF(B73&gt;0,IFERROR(1-C73,1),0))</f>
        <v>0</v>
      </c>
      <c r="E73" s="125">
        <f t="shared" ref="E73:E136" si="8">CHOOSE(MATCH($F$4,degrees),IF(B73&lt;0,2*C73,2),IF(B73&lt;0,0,1-C73),IF(B73&gt;0,0,1-C73),IF(B73&gt;0,2*C73,2))</f>
        <v>2</v>
      </c>
      <c r="F73" s="126">
        <f t="shared" ref="F73:F136" si="9">CHOOSE(MATCH($F$4,degrees),IF(B73&lt;0,C73+1,2),IF(B73&lt;0,2,2*C73),IF(B73&gt;0,2,2*C73),IF(B73&gt;0,C73+1,2))</f>
        <v>2</v>
      </c>
    </row>
    <row r="74" spans="2:6" x14ac:dyDescent="0.2">
      <c r="B74" s="176">
        <f t="shared" ref="B74:B105" si="10">B73+$C$5</f>
        <v>-0.34999999999999942</v>
      </c>
      <c r="C74" s="125">
        <f t="shared" si="6"/>
        <v>0.93673683887137293</v>
      </c>
      <c r="D74" s="125">
        <f t="shared" si="7"/>
        <v>0</v>
      </c>
      <c r="E74" s="125">
        <f t="shared" si="8"/>
        <v>2</v>
      </c>
      <c r="F74" s="126">
        <f t="shared" si="9"/>
        <v>2</v>
      </c>
    </row>
    <row r="75" spans="2:6" x14ac:dyDescent="0.2">
      <c r="B75" s="176">
        <f t="shared" si="10"/>
        <v>-0.33999999999999941</v>
      </c>
      <c r="C75" s="125">
        <f t="shared" si="6"/>
        <v>0.94041334660332265</v>
      </c>
      <c r="D75" s="125">
        <f t="shared" si="7"/>
        <v>0</v>
      </c>
      <c r="E75" s="125">
        <f t="shared" si="8"/>
        <v>2</v>
      </c>
      <c r="F75" s="126">
        <f t="shared" si="9"/>
        <v>2</v>
      </c>
    </row>
    <row r="76" spans="2:6" x14ac:dyDescent="0.2">
      <c r="B76" s="176">
        <f t="shared" si="10"/>
        <v>-0.3299999999999994</v>
      </c>
      <c r="C76" s="125">
        <f t="shared" si="6"/>
        <v>0.94396958653459906</v>
      </c>
      <c r="D76" s="125">
        <f t="shared" si="7"/>
        <v>0</v>
      </c>
      <c r="E76" s="125">
        <f t="shared" si="8"/>
        <v>2</v>
      </c>
      <c r="F76" s="126">
        <f t="shared" si="9"/>
        <v>2</v>
      </c>
    </row>
    <row r="77" spans="2:6" x14ac:dyDescent="0.2">
      <c r="B77" s="176">
        <f t="shared" si="10"/>
        <v>-0.3199999999999994</v>
      </c>
      <c r="C77" s="125">
        <f t="shared" si="6"/>
        <v>0.94740691299813451</v>
      </c>
      <c r="D77" s="125">
        <f t="shared" si="7"/>
        <v>0</v>
      </c>
      <c r="E77" s="125">
        <f t="shared" si="8"/>
        <v>2</v>
      </c>
      <c r="F77" s="126">
        <f t="shared" si="9"/>
        <v>2</v>
      </c>
    </row>
    <row r="78" spans="2:6" x14ac:dyDescent="0.2">
      <c r="B78" s="176">
        <f t="shared" si="10"/>
        <v>-0.30999999999999939</v>
      </c>
      <c r="C78" s="125">
        <f t="shared" si="6"/>
        <v>0.95072661578012008</v>
      </c>
      <c r="D78" s="125">
        <f t="shared" si="7"/>
        <v>0</v>
      </c>
      <c r="E78" s="125">
        <f t="shared" si="8"/>
        <v>2</v>
      </c>
      <c r="F78" s="126">
        <f t="shared" si="9"/>
        <v>2</v>
      </c>
    </row>
    <row r="79" spans="2:6" x14ac:dyDescent="0.2">
      <c r="B79" s="176">
        <f t="shared" si="10"/>
        <v>-0.29999999999999938</v>
      </c>
      <c r="C79" s="125">
        <f t="shared" si="6"/>
        <v>0.95392992288243972</v>
      </c>
      <c r="D79" s="125">
        <f t="shared" si="7"/>
        <v>0</v>
      </c>
      <c r="E79" s="125">
        <f t="shared" si="8"/>
        <v>2</v>
      </c>
      <c r="F79" s="126">
        <f t="shared" si="9"/>
        <v>2</v>
      </c>
    </row>
    <row r="80" spans="2:6" x14ac:dyDescent="0.2">
      <c r="B80" s="176">
        <f t="shared" si="10"/>
        <v>-0.28999999999999937</v>
      </c>
      <c r="C80" s="125">
        <f t="shared" si="6"/>
        <v>0.95701800309606877</v>
      </c>
      <c r="D80" s="125">
        <f t="shared" si="7"/>
        <v>0</v>
      </c>
      <c r="E80" s="125">
        <f t="shared" si="8"/>
        <v>2</v>
      </c>
      <c r="F80" s="126">
        <f t="shared" si="9"/>
        <v>2</v>
      </c>
    </row>
    <row r="81" spans="2:6" x14ac:dyDescent="0.2">
      <c r="B81" s="176">
        <f t="shared" si="10"/>
        <v>-0.27999999999999936</v>
      </c>
      <c r="C81" s="125">
        <f t="shared" si="6"/>
        <v>0.95999196839931378</v>
      </c>
      <c r="D81" s="125">
        <f t="shared" si="7"/>
        <v>0</v>
      </c>
      <c r="E81" s="125">
        <f t="shared" si="8"/>
        <v>2</v>
      </c>
      <c r="F81" s="126">
        <f t="shared" si="9"/>
        <v>2</v>
      </c>
    </row>
    <row r="82" spans="2:6" x14ac:dyDescent="0.2">
      <c r="B82" s="176">
        <f t="shared" si="10"/>
        <v>-0.26999999999999935</v>
      </c>
      <c r="C82" s="125">
        <f t="shared" si="6"/>
        <v>0.9628528761935039</v>
      </c>
      <c r="D82" s="125">
        <f t="shared" si="7"/>
        <v>0</v>
      </c>
      <c r="E82" s="125">
        <f t="shared" si="8"/>
        <v>2</v>
      </c>
      <c r="F82" s="126">
        <f t="shared" si="9"/>
        <v>2</v>
      </c>
    </row>
    <row r="83" spans="2:6" x14ac:dyDescent="0.2">
      <c r="B83" s="176">
        <f t="shared" si="10"/>
        <v>-0.25999999999999934</v>
      </c>
      <c r="C83" s="125">
        <f t="shared" si="6"/>
        <v>0.96560173138759919</v>
      </c>
      <c r="D83" s="125">
        <f t="shared" si="7"/>
        <v>0</v>
      </c>
      <c r="E83" s="125">
        <f t="shared" si="8"/>
        <v>2</v>
      </c>
      <c r="F83" s="126">
        <f t="shared" si="9"/>
        <v>2</v>
      </c>
    </row>
    <row r="84" spans="2:6" x14ac:dyDescent="0.2">
      <c r="B84" s="176">
        <f t="shared" si="10"/>
        <v>-0.24999999999999933</v>
      </c>
      <c r="C84" s="125">
        <f t="shared" si="6"/>
        <v>0.96823948834214968</v>
      </c>
      <c r="D84" s="125">
        <f t="shared" si="7"/>
        <v>0</v>
      </c>
      <c r="E84" s="125">
        <f t="shared" si="8"/>
        <v>2</v>
      </c>
      <c r="F84" s="126">
        <f t="shared" si="9"/>
        <v>2</v>
      </c>
    </row>
    <row r="85" spans="2:6" x14ac:dyDescent="0.2">
      <c r="B85" s="176">
        <f t="shared" si="10"/>
        <v>-0.23999999999999932</v>
      </c>
      <c r="C85" s="125">
        <f t="shared" si="6"/>
        <v>0.97076705268211405</v>
      </c>
      <c r="D85" s="125">
        <f t="shared" si="7"/>
        <v>0</v>
      </c>
      <c r="E85" s="125">
        <f t="shared" si="8"/>
        <v>2</v>
      </c>
      <c r="F85" s="126">
        <f t="shared" si="9"/>
        <v>2</v>
      </c>
    </row>
    <row r="86" spans="2:6" x14ac:dyDescent="0.2">
      <c r="B86" s="176">
        <f t="shared" si="10"/>
        <v>-0.22999999999999932</v>
      </c>
      <c r="C86" s="125">
        <f t="shared" si="6"/>
        <v>0.97318528298720253</v>
      </c>
      <c r="D86" s="125">
        <f t="shared" si="7"/>
        <v>0</v>
      </c>
      <c r="E86" s="125">
        <f t="shared" si="8"/>
        <v>2</v>
      </c>
      <c r="F86" s="126">
        <f t="shared" si="9"/>
        <v>2</v>
      </c>
    </row>
    <row r="87" spans="2:6" x14ac:dyDescent="0.2">
      <c r="B87" s="176">
        <f t="shared" si="10"/>
        <v>-0.21999999999999931</v>
      </c>
      <c r="C87" s="125">
        <f t="shared" si="6"/>
        <v>0.97549499236764747</v>
      </c>
      <c r="D87" s="125">
        <f t="shared" si="7"/>
        <v>0</v>
      </c>
      <c r="E87" s="125">
        <f t="shared" si="8"/>
        <v>2</v>
      </c>
      <c r="F87" s="126">
        <f t="shared" si="9"/>
        <v>2</v>
      </c>
    </row>
    <row r="88" spans="2:6" x14ac:dyDescent="0.2">
      <c r="B88" s="176">
        <f t="shared" si="10"/>
        <v>-0.2099999999999993</v>
      </c>
      <c r="C88" s="125">
        <f t="shared" si="6"/>
        <v>0.97769694993261791</v>
      </c>
      <c r="D88" s="125">
        <f t="shared" si="7"/>
        <v>0</v>
      </c>
      <c r="E88" s="125">
        <f t="shared" si="8"/>
        <v>2</v>
      </c>
      <c r="F88" s="126">
        <f t="shared" si="9"/>
        <v>2</v>
      </c>
    </row>
    <row r="89" spans="2:6" x14ac:dyDescent="0.2">
      <c r="B89" s="176">
        <f t="shared" si="10"/>
        <v>-0.19999999999999929</v>
      </c>
      <c r="C89" s="125">
        <f t="shared" si="6"/>
        <v>0.97979188215786084</v>
      </c>
      <c r="D89" s="125">
        <f t="shared" si="7"/>
        <v>0</v>
      </c>
      <c r="E89" s="125">
        <f t="shared" si="8"/>
        <v>2</v>
      </c>
      <c r="F89" s="126">
        <f t="shared" si="9"/>
        <v>2</v>
      </c>
    </row>
    <row r="90" spans="2:6" x14ac:dyDescent="0.2">
      <c r="B90" s="176">
        <f t="shared" si="10"/>
        <v>-0.18999999999999928</v>
      </c>
      <c r="C90" s="125">
        <f t="shared" si="6"/>
        <v>0.9817804741585846</v>
      </c>
      <c r="D90" s="125">
        <f t="shared" si="7"/>
        <v>0</v>
      </c>
      <c r="E90" s="125">
        <f t="shared" si="8"/>
        <v>2</v>
      </c>
      <c r="F90" s="126">
        <f t="shared" si="9"/>
        <v>2</v>
      </c>
    </row>
    <row r="91" spans="2:6" x14ac:dyDescent="0.2">
      <c r="B91" s="176">
        <f t="shared" si="10"/>
        <v>-0.17999999999999927</v>
      </c>
      <c r="C91" s="125">
        <f t="shared" si="6"/>
        <v>0.98366337087307421</v>
      </c>
      <c r="D91" s="125">
        <f t="shared" si="7"/>
        <v>0</v>
      </c>
      <c r="E91" s="125">
        <f t="shared" si="8"/>
        <v>2</v>
      </c>
      <c r="F91" s="126">
        <f t="shared" si="9"/>
        <v>2</v>
      </c>
    </row>
    <row r="92" spans="2:6" x14ac:dyDescent="0.2">
      <c r="B92" s="176">
        <f t="shared" si="10"/>
        <v>-0.16999999999999926</v>
      </c>
      <c r="C92" s="125">
        <f t="shared" si="6"/>
        <v>0.98544117816205323</v>
      </c>
      <c r="D92" s="125">
        <f t="shared" si="7"/>
        <v>0</v>
      </c>
      <c r="E92" s="125">
        <f t="shared" si="8"/>
        <v>2</v>
      </c>
      <c r="F92" s="126">
        <f t="shared" si="9"/>
        <v>2</v>
      </c>
    </row>
    <row r="93" spans="2:6" x14ac:dyDescent="0.2">
      <c r="B93" s="176">
        <f t="shared" si="10"/>
        <v>-0.15999999999999925</v>
      </c>
      <c r="C93" s="125">
        <f t="shared" si="6"/>
        <v>0.98711446382836665</v>
      </c>
      <c r="D93" s="125">
        <f t="shared" si="7"/>
        <v>0</v>
      </c>
      <c r="E93" s="125">
        <f t="shared" si="8"/>
        <v>2</v>
      </c>
      <c r="F93" s="126">
        <f t="shared" si="9"/>
        <v>2</v>
      </c>
    </row>
    <row r="94" spans="2:6" x14ac:dyDescent="0.2">
      <c r="B94" s="176">
        <f t="shared" si="10"/>
        <v>-0.14999999999999925</v>
      </c>
      <c r="C94" s="125">
        <f t="shared" si="6"/>
        <v>0.9886837585611612</v>
      </c>
      <c r="D94" s="125">
        <f t="shared" si="7"/>
        <v>0</v>
      </c>
      <c r="E94" s="125">
        <f t="shared" si="8"/>
        <v>2</v>
      </c>
      <c r="F94" s="126">
        <f t="shared" si="9"/>
        <v>2</v>
      </c>
    </row>
    <row r="95" spans="2:6" x14ac:dyDescent="0.2">
      <c r="B95" s="176">
        <f t="shared" si="10"/>
        <v>-0.13999999999999924</v>
      </c>
      <c r="C95" s="125">
        <f t="shared" si="6"/>
        <v>0.99014955680836281</v>
      </c>
      <c r="D95" s="125">
        <f t="shared" si="7"/>
        <v>0</v>
      </c>
      <c r="E95" s="125">
        <f t="shared" si="8"/>
        <v>2</v>
      </c>
      <c r="F95" s="126">
        <f t="shared" si="9"/>
        <v>2</v>
      </c>
    </row>
    <row r="96" spans="2:6" x14ac:dyDescent="0.2">
      <c r="B96" s="176">
        <f t="shared" si="10"/>
        <v>-0.12999999999999923</v>
      </c>
      <c r="C96" s="125">
        <f t="shared" si="6"/>
        <v>0.99151231758091762</v>
      </c>
      <c r="D96" s="125">
        <f t="shared" si="7"/>
        <v>0</v>
      </c>
      <c r="E96" s="125">
        <f t="shared" si="8"/>
        <v>2</v>
      </c>
      <c r="F96" s="126">
        <f t="shared" si="9"/>
        <v>2</v>
      </c>
    </row>
    <row r="97" spans="2:6" x14ac:dyDescent="0.2">
      <c r="B97" s="176">
        <f t="shared" si="10"/>
        <v>-0.11999999999999923</v>
      </c>
      <c r="C97" s="125">
        <f t="shared" si="6"/>
        <v>0.99277246519193896</v>
      </c>
      <c r="D97" s="125">
        <f t="shared" si="7"/>
        <v>0</v>
      </c>
      <c r="E97" s="125">
        <f t="shared" si="8"/>
        <v>2</v>
      </c>
      <c r="F97" s="126">
        <f t="shared" si="9"/>
        <v>2</v>
      </c>
    </row>
    <row r="98" spans="2:6" x14ac:dyDescent="0.2">
      <c r="B98" s="176">
        <f t="shared" si="10"/>
        <v>-0.10999999999999924</v>
      </c>
      <c r="C98" s="125">
        <f t="shared" si="6"/>
        <v>0.99393038993361571</v>
      </c>
      <c r="D98" s="125">
        <f t="shared" si="7"/>
        <v>0</v>
      </c>
      <c r="E98" s="125">
        <f t="shared" si="8"/>
        <v>2</v>
      </c>
      <c r="F98" s="126">
        <f t="shared" si="9"/>
        <v>2</v>
      </c>
    </row>
    <row r="99" spans="2:6" x14ac:dyDescent="0.2">
      <c r="B99" s="176">
        <f t="shared" si="10"/>
        <v>-9.9999999999999242E-2</v>
      </c>
      <c r="C99" s="125">
        <f t="shared" si="6"/>
        <v>0.99498644869445885</v>
      </c>
      <c r="D99" s="125">
        <f t="shared" si="7"/>
        <v>0</v>
      </c>
      <c r="E99" s="125">
        <f t="shared" si="8"/>
        <v>2</v>
      </c>
      <c r="F99" s="126">
        <f t="shared" si="9"/>
        <v>2</v>
      </c>
    </row>
    <row r="100" spans="2:6" x14ac:dyDescent="0.2">
      <c r="B100" s="176">
        <f t="shared" si="10"/>
        <v>-8.9999999999999247E-2</v>
      </c>
      <c r="C100" s="125">
        <f t="shared" si="6"/>
        <v>0.99594096551921429</v>
      </c>
      <c r="D100" s="125">
        <f t="shared" si="7"/>
        <v>0</v>
      </c>
      <c r="E100" s="125">
        <f t="shared" si="8"/>
        <v>2</v>
      </c>
      <c r="F100" s="126">
        <f t="shared" si="9"/>
        <v>2</v>
      </c>
    </row>
    <row r="101" spans="2:6" x14ac:dyDescent="0.2">
      <c r="B101" s="176">
        <f t="shared" si="10"/>
        <v>-7.9999999999999252E-2</v>
      </c>
      <c r="C101" s="125">
        <f t="shared" si="6"/>
        <v>0.99679423211352458</v>
      </c>
      <c r="D101" s="125">
        <f t="shared" si="7"/>
        <v>0</v>
      </c>
      <c r="E101" s="125">
        <f t="shared" si="8"/>
        <v>2</v>
      </c>
      <c r="F101" s="126">
        <f t="shared" si="9"/>
        <v>2</v>
      </c>
    </row>
    <row r="102" spans="2:6" x14ac:dyDescent="0.2">
      <c r="B102" s="176">
        <f t="shared" si="10"/>
        <v>-6.9999999999999257E-2</v>
      </c>
      <c r="C102" s="125">
        <f t="shared" si="6"/>
        <v>0.99754650829520197</v>
      </c>
      <c r="D102" s="125">
        <f t="shared" si="7"/>
        <v>0</v>
      </c>
      <c r="E102" s="125">
        <f t="shared" si="8"/>
        <v>2</v>
      </c>
      <c r="F102" s="126">
        <f t="shared" si="9"/>
        <v>2</v>
      </c>
    </row>
    <row r="103" spans="2:6" x14ac:dyDescent="0.2">
      <c r="B103" s="176">
        <f t="shared" si="10"/>
        <v>-5.9999999999999255E-2</v>
      </c>
      <c r="C103" s="125">
        <f t="shared" si="6"/>
        <v>0.99819802239376332</v>
      </c>
      <c r="D103" s="125">
        <f t="shared" si="7"/>
        <v>0</v>
      </c>
      <c r="E103" s="125">
        <f t="shared" si="8"/>
        <v>2</v>
      </c>
      <c r="F103" s="126">
        <f t="shared" si="9"/>
        <v>2</v>
      </c>
    </row>
    <row r="104" spans="2:6" x14ac:dyDescent="0.2">
      <c r="B104" s="176">
        <f t="shared" si="10"/>
        <v>-4.9999999999999253E-2</v>
      </c>
      <c r="C104" s="125">
        <f t="shared" si="6"/>
        <v>0.99874897159967213</v>
      </c>
      <c r="D104" s="125">
        <f t="shared" si="7"/>
        <v>0</v>
      </c>
      <c r="E104" s="125">
        <f t="shared" si="8"/>
        <v>2</v>
      </c>
      <c r="F104" s="126">
        <f t="shared" si="9"/>
        <v>2</v>
      </c>
    </row>
    <row r="105" spans="2:6" x14ac:dyDescent="0.2">
      <c r="B105" s="176">
        <f t="shared" si="10"/>
        <v>-3.9999999999999251E-2</v>
      </c>
      <c r="C105" s="125">
        <f t="shared" si="6"/>
        <v>0.99919952226454645</v>
      </c>
      <c r="D105" s="125">
        <f t="shared" si="7"/>
        <v>0</v>
      </c>
      <c r="E105" s="125">
        <f t="shared" si="8"/>
        <v>2</v>
      </c>
      <c r="F105" s="126">
        <f t="shared" si="9"/>
        <v>2</v>
      </c>
    </row>
    <row r="106" spans="2:6" x14ac:dyDescent="0.2">
      <c r="B106" s="176">
        <f t="shared" ref="B106:B137" si="11">B105+$C$5</f>
        <v>-2.9999999999999249E-2</v>
      </c>
      <c r="C106" s="125">
        <f t="shared" si="6"/>
        <v>0.9995498101534035</v>
      </c>
      <c r="D106" s="125">
        <f t="shared" si="7"/>
        <v>0</v>
      </c>
      <c r="E106" s="125">
        <f t="shared" si="8"/>
        <v>2</v>
      </c>
      <c r="F106" s="126">
        <f t="shared" si="9"/>
        <v>2</v>
      </c>
    </row>
    <row r="107" spans="2:6" x14ac:dyDescent="0.2">
      <c r="B107" s="176">
        <f t="shared" si="11"/>
        <v>-1.9999999999999248E-2</v>
      </c>
      <c r="C107" s="125">
        <f t="shared" si="6"/>
        <v>0.99979994064984046</v>
      </c>
      <c r="D107" s="125">
        <f t="shared" si="7"/>
        <v>0</v>
      </c>
      <c r="E107" s="125">
        <f t="shared" si="8"/>
        <v>2</v>
      </c>
      <c r="F107" s="126">
        <f t="shared" si="9"/>
        <v>2</v>
      </c>
    </row>
    <row r="108" spans="2:6" x14ac:dyDescent="0.2">
      <c r="B108" s="176">
        <f t="shared" si="11"/>
        <v>-9.9999999999992473E-3</v>
      </c>
      <c r="C108" s="125">
        <f t="shared" si="6"/>
        <v>0.99994998891487374</v>
      </c>
      <c r="D108" s="125">
        <f t="shared" si="7"/>
        <v>0</v>
      </c>
      <c r="E108" s="125">
        <f t="shared" si="8"/>
        <v>2</v>
      </c>
      <c r="F108" s="126">
        <f t="shared" si="9"/>
        <v>2</v>
      </c>
    </row>
    <row r="109" spans="2:6" x14ac:dyDescent="0.2">
      <c r="B109" s="176">
        <f t="shared" si="11"/>
        <v>7.5286998857393428E-16</v>
      </c>
      <c r="C109" s="125">
        <f t="shared" si="6"/>
        <v>1</v>
      </c>
      <c r="D109" s="125">
        <f t="shared" si="7"/>
        <v>0</v>
      </c>
      <c r="E109" s="125">
        <f t="shared" si="8"/>
        <v>2</v>
      </c>
      <c r="F109" s="126">
        <f t="shared" si="9"/>
        <v>2</v>
      </c>
    </row>
    <row r="110" spans="2:6" x14ac:dyDescent="0.2">
      <c r="B110" s="176">
        <f t="shared" si="11"/>
        <v>1.0000000000000753E-2</v>
      </c>
      <c r="C110" s="125">
        <f t="shared" si="6"/>
        <v>0.99994998891487374</v>
      </c>
      <c r="D110" s="125">
        <f t="shared" si="7"/>
        <v>5.001108512625585E-5</v>
      </c>
      <c r="E110" s="125">
        <f t="shared" si="8"/>
        <v>1.9998999778297475</v>
      </c>
      <c r="F110" s="126">
        <f t="shared" si="9"/>
        <v>1.9999499889148737</v>
      </c>
    </row>
    <row r="111" spans="2:6" x14ac:dyDescent="0.2">
      <c r="B111" s="176">
        <f t="shared" si="11"/>
        <v>2.0000000000000753E-2</v>
      </c>
      <c r="C111" s="125">
        <f t="shared" si="6"/>
        <v>0.99979994064984046</v>
      </c>
      <c r="D111" s="125">
        <f t="shared" si="7"/>
        <v>2.0005935015954268E-4</v>
      </c>
      <c r="E111" s="125">
        <f t="shared" si="8"/>
        <v>1.9995998812996809</v>
      </c>
      <c r="F111" s="126">
        <f t="shared" si="9"/>
        <v>1.9997999406498406</v>
      </c>
    </row>
    <row r="112" spans="2:6" x14ac:dyDescent="0.2">
      <c r="B112" s="176">
        <f t="shared" si="11"/>
        <v>3.0000000000000755E-2</v>
      </c>
      <c r="C112" s="125">
        <f t="shared" si="6"/>
        <v>0.9995498101534035</v>
      </c>
      <c r="D112" s="125">
        <f t="shared" si="7"/>
        <v>4.5018984659650485E-4</v>
      </c>
      <c r="E112" s="125">
        <f t="shared" si="8"/>
        <v>1.999099620306807</v>
      </c>
      <c r="F112" s="126">
        <f t="shared" si="9"/>
        <v>1.9995498101534035</v>
      </c>
    </row>
    <row r="113" spans="2:6" x14ac:dyDescent="0.2">
      <c r="B113" s="176">
        <f t="shared" si="11"/>
        <v>4.0000000000000757E-2</v>
      </c>
      <c r="C113" s="125">
        <f t="shared" si="6"/>
        <v>0.99919952226454634</v>
      </c>
      <c r="D113" s="125">
        <f t="shared" si="7"/>
        <v>8.0047773545366407E-4</v>
      </c>
      <c r="E113" s="125">
        <f t="shared" si="8"/>
        <v>1.9983990445290927</v>
      </c>
      <c r="F113" s="126">
        <f t="shared" si="9"/>
        <v>1.9991995222645462</v>
      </c>
    </row>
    <row r="114" spans="2:6" x14ac:dyDescent="0.2">
      <c r="B114" s="176">
        <f t="shared" si="11"/>
        <v>5.0000000000000759E-2</v>
      </c>
      <c r="C114" s="125">
        <f t="shared" si="6"/>
        <v>0.99874897159967213</v>
      </c>
      <c r="D114" s="125">
        <f t="shared" si="7"/>
        <v>1.2510284003278693E-3</v>
      </c>
      <c r="E114" s="125">
        <f t="shared" si="8"/>
        <v>1.9974979431993443</v>
      </c>
      <c r="F114" s="126">
        <f t="shared" si="9"/>
        <v>1.9987489715996722</v>
      </c>
    </row>
    <row r="115" spans="2:6" x14ac:dyDescent="0.2">
      <c r="B115" s="176">
        <f t="shared" si="11"/>
        <v>6.0000000000000761E-2</v>
      </c>
      <c r="C115" s="125">
        <f t="shared" si="6"/>
        <v>0.99819802239376321</v>
      </c>
      <c r="D115" s="125">
        <f t="shared" si="7"/>
        <v>1.8019776062367932E-3</v>
      </c>
      <c r="E115" s="125">
        <f t="shared" si="8"/>
        <v>1.9963960447875264</v>
      </c>
      <c r="F115" s="126">
        <f t="shared" si="9"/>
        <v>1.9981980223937632</v>
      </c>
    </row>
    <row r="116" spans="2:6" x14ac:dyDescent="0.2">
      <c r="B116" s="176">
        <f t="shared" si="11"/>
        <v>7.0000000000000756E-2</v>
      </c>
      <c r="C116" s="125">
        <f t="shared" si="6"/>
        <v>0.99754650829520186</v>
      </c>
      <c r="D116" s="125">
        <f t="shared" si="7"/>
        <v>2.4534917047981386E-3</v>
      </c>
      <c r="E116" s="125">
        <f t="shared" si="8"/>
        <v>1.9950930165904037</v>
      </c>
      <c r="F116" s="126">
        <f t="shared" si="9"/>
        <v>1.9975465082952018</v>
      </c>
    </row>
    <row r="117" spans="2:6" x14ac:dyDescent="0.2">
      <c r="B117" s="176">
        <f t="shared" si="11"/>
        <v>8.0000000000000751E-2</v>
      </c>
      <c r="C117" s="125">
        <f t="shared" si="6"/>
        <v>0.99679423211352436</v>
      </c>
      <c r="D117" s="125">
        <f t="shared" si="7"/>
        <v>3.2057678864756411E-3</v>
      </c>
      <c r="E117" s="125">
        <f t="shared" si="8"/>
        <v>1.9935884642270487</v>
      </c>
      <c r="F117" s="126">
        <f t="shared" si="9"/>
        <v>1.9967942321135244</v>
      </c>
    </row>
    <row r="118" spans="2:6" x14ac:dyDescent="0.2">
      <c r="B118" s="176">
        <f t="shared" si="11"/>
        <v>9.0000000000000746E-2</v>
      </c>
      <c r="C118" s="125">
        <f t="shared" si="6"/>
        <v>0.99594096551921418</v>
      </c>
      <c r="D118" s="125">
        <f t="shared" si="7"/>
        <v>4.059034480785817E-3</v>
      </c>
      <c r="E118" s="125">
        <f t="shared" si="8"/>
        <v>1.9918819310384284</v>
      </c>
      <c r="F118" s="126">
        <f t="shared" si="9"/>
        <v>1.9959409655192142</v>
      </c>
    </row>
    <row r="119" spans="2:6" x14ac:dyDescent="0.2">
      <c r="B119" s="176">
        <f t="shared" si="11"/>
        <v>0.10000000000000074</v>
      </c>
      <c r="C119" s="125">
        <f t="shared" si="6"/>
        <v>0.99498644869445863</v>
      </c>
      <c r="D119" s="125">
        <f t="shared" si="7"/>
        <v>5.013551305541375E-3</v>
      </c>
      <c r="E119" s="125">
        <f t="shared" si="8"/>
        <v>1.9899728973889173</v>
      </c>
      <c r="F119" s="126">
        <f t="shared" si="9"/>
        <v>1.9949864486944586</v>
      </c>
    </row>
    <row r="120" spans="2:6" x14ac:dyDescent="0.2">
      <c r="B120" s="176">
        <f t="shared" si="11"/>
        <v>0.11000000000000074</v>
      </c>
      <c r="C120" s="125">
        <f t="shared" si="6"/>
        <v>0.99393038993361549</v>
      </c>
      <c r="D120" s="125">
        <f t="shared" si="7"/>
        <v>6.0696100663845121E-3</v>
      </c>
      <c r="E120" s="125">
        <f t="shared" si="8"/>
        <v>1.987860779867231</v>
      </c>
      <c r="F120" s="126">
        <f t="shared" si="9"/>
        <v>1.9939303899336154</v>
      </c>
    </row>
    <row r="121" spans="2:6" x14ac:dyDescent="0.2">
      <c r="B121" s="176">
        <f t="shared" si="11"/>
        <v>0.12000000000000073</v>
      </c>
      <c r="C121" s="125">
        <f t="shared" si="6"/>
        <v>0.99277246519193874</v>
      </c>
      <c r="D121" s="125">
        <f t="shared" si="7"/>
        <v>7.2275348080612645E-3</v>
      </c>
      <c r="E121" s="125">
        <f t="shared" si="8"/>
        <v>1.9855449303838775</v>
      </c>
      <c r="F121" s="126">
        <f t="shared" si="9"/>
        <v>1.9927724651919387</v>
      </c>
    </row>
    <row r="122" spans="2:6" x14ac:dyDescent="0.2">
      <c r="B122" s="176">
        <f t="shared" si="11"/>
        <v>0.13000000000000073</v>
      </c>
      <c r="C122" s="125">
        <f t="shared" si="6"/>
        <v>0.9915123175809174</v>
      </c>
      <c r="D122" s="125">
        <f t="shared" si="7"/>
        <v>8.4876824190825984E-3</v>
      </c>
      <c r="E122" s="125">
        <f t="shared" si="8"/>
        <v>1.9830246351618348</v>
      </c>
      <c r="F122" s="126">
        <f t="shared" si="9"/>
        <v>1.9915123175809173</v>
      </c>
    </row>
    <row r="123" spans="2:6" x14ac:dyDescent="0.2">
      <c r="B123" s="176">
        <f t="shared" si="11"/>
        <v>0.14000000000000073</v>
      </c>
      <c r="C123" s="125">
        <f t="shared" si="6"/>
        <v>0.99014955680836259</v>
      </c>
      <c r="D123" s="125">
        <f t="shared" si="7"/>
        <v>9.8504431916374147E-3</v>
      </c>
      <c r="E123" s="125">
        <f t="shared" si="8"/>
        <v>1.9802991136167252</v>
      </c>
      <c r="F123" s="126">
        <f t="shared" si="9"/>
        <v>1.9901495568083627</v>
      </c>
    </row>
    <row r="124" spans="2:6" x14ac:dyDescent="0.2">
      <c r="B124" s="176">
        <f t="shared" si="11"/>
        <v>0.15000000000000074</v>
      </c>
      <c r="C124" s="125">
        <f t="shared" si="6"/>
        <v>0.98868375856116097</v>
      </c>
      <c r="D124" s="125">
        <f t="shared" si="7"/>
        <v>1.1316241438839025E-2</v>
      </c>
      <c r="E124" s="125">
        <f t="shared" si="8"/>
        <v>1.9773675171223219</v>
      </c>
      <c r="F124" s="126">
        <f t="shared" si="9"/>
        <v>1.988683758561161</v>
      </c>
    </row>
    <row r="125" spans="2:6" x14ac:dyDescent="0.2">
      <c r="B125" s="176">
        <f t="shared" si="11"/>
        <v>0.16000000000000075</v>
      </c>
      <c r="C125" s="125">
        <f t="shared" si="6"/>
        <v>0.98711446382836643</v>
      </c>
      <c r="D125" s="125">
        <f t="shared" si="7"/>
        <v>1.2885536171633571E-2</v>
      </c>
      <c r="E125" s="125">
        <f t="shared" si="8"/>
        <v>1.9742289276567329</v>
      </c>
      <c r="F125" s="126">
        <f t="shared" si="9"/>
        <v>1.9871144638283664</v>
      </c>
    </row>
    <row r="126" spans="2:6" x14ac:dyDescent="0.2">
      <c r="B126" s="176">
        <f t="shared" si="11"/>
        <v>0.17000000000000076</v>
      </c>
      <c r="C126" s="125">
        <f t="shared" si="6"/>
        <v>0.9854411781620529</v>
      </c>
      <c r="D126" s="125">
        <f t="shared" si="7"/>
        <v>1.45588218379471E-2</v>
      </c>
      <c r="E126" s="125">
        <f t="shared" si="8"/>
        <v>1.9708823563241058</v>
      </c>
      <c r="F126" s="126">
        <f t="shared" si="9"/>
        <v>1.9854411781620529</v>
      </c>
    </row>
    <row r="127" spans="2:6" x14ac:dyDescent="0.2">
      <c r="B127" s="176">
        <f t="shared" si="11"/>
        <v>0.18000000000000077</v>
      </c>
      <c r="C127" s="125">
        <f t="shared" si="6"/>
        <v>0.98366337087307398</v>
      </c>
      <c r="D127" s="125">
        <f t="shared" si="7"/>
        <v>1.6336629126926017E-2</v>
      </c>
      <c r="E127" s="125">
        <f t="shared" si="8"/>
        <v>1.967326741746148</v>
      </c>
      <c r="F127" s="126">
        <f t="shared" si="9"/>
        <v>1.983663370873074</v>
      </c>
    </row>
    <row r="128" spans="2:6" x14ac:dyDescent="0.2">
      <c r="B128" s="176">
        <f t="shared" si="11"/>
        <v>0.19000000000000078</v>
      </c>
      <c r="C128" s="125">
        <f t="shared" si="6"/>
        <v>0.98178047415858427</v>
      </c>
      <c r="D128" s="125">
        <f t="shared" si="7"/>
        <v>1.8219525841415729E-2</v>
      </c>
      <c r="E128" s="125">
        <f t="shared" si="8"/>
        <v>1.9635609483171685</v>
      </c>
      <c r="F128" s="126">
        <f t="shared" si="9"/>
        <v>1.9817804741585843</v>
      </c>
    </row>
    <row r="129" spans="2:6" x14ac:dyDescent="0.2">
      <c r="B129" s="176">
        <f t="shared" si="11"/>
        <v>0.20000000000000079</v>
      </c>
      <c r="C129" s="125">
        <f t="shared" si="6"/>
        <v>0.97979188215786051</v>
      </c>
      <c r="D129" s="125">
        <f t="shared" si="7"/>
        <v>2.0208117842139495E-2</v>
      </c>
      <c r="E129" s="125">
        <f t="shared" si="8"/>
        <v>1.959583764315721</v>
      </c>
      <c r="F129" s="126">
        <f t="shared" si="9"/>
        <v>1.9797918821578606</v>
      </c>
    </row>
    <row r="130" spans="2:6" x14ac:dyDescent="0.2">
      <c r="B130" s="176">
        <f t="shared" si="11"/>
        <v>0.2100000000000008</v>
      </c>
      <c r="C130" s="125">
        <f t="shared" si="6"/>
        <v>0.97769694993261758</v>
      </c>
      <c r="D130" s="125">
        <f t="shared" si="7"/>
        <v>2.2303050067382424E-2</v>
      </c>
      <c r="E130" s="125">
        <f t="shared" si="8"/>
        <v>1.9553938998652352</v>
      </c>
      <c r="F130" s="126">
        <f t="shared" si="9"/>
        <v>1.9776969499326176</v>
      </c>
    </row>
    <row r="131" spans="2:6" x14ac:dyDescent="0.2">
      <c r="B131" s="176">
        <f t="shared" si="11"/>
        <v>0.22000000000000081</v>
      </c>
      <c r="C131" s="125">
        <f t="shared" si="6"/>
        <v>0.97549499236764714</v>
      </c>
      <c r="D131" s="125">
        <f t="shared" si="7"/>
        <v>2.450500763235286E-2</v>
      </c>
      <c r="E131" s="125">
        <f t="shared" si="8"/>
        <v>1.9509899847352943</v>
      </c>
      <c r="F131" s="126">
        <f t="shared" si="9"/>
        <v>1.975494992367647</v>
      </c>
    </row>
    <row r="132" spans="2:6" x14ac:dyDescent="0.2">
      <c r="B132" s="176">
        <f t="shared" si="11"/>
        <v>0.23000000000000081</v>
      </c>
      <c r="C132" s="125">
        <f t="shared" si="6"/>
        <v>0.97318528298720208</v>
      </c>
      <c r="D132" s="125">
        <f t="shared" si="7"/>
        <v>2.6814717012797917E-2</v>
      </c>
      <c r="E132" s="125">
        <f t="shared" si="8"/>
        <v>1.9463705659744042</v>
      </c>
      <c r="F132" s="126">
        <f t="shared" si="9"/>
        <v>1.9731852829872021</v>
      </c>
    </row>
    <row r="133" spans="2:6" x14ac:dyDescent="0.2">
      <c r="B133" s="176">
        <f t="shared" si="11"/>
        <v>0.24000000000000082</v>
      </c>
      <c r="C133" s="125">
        <f t="shared" si="6"/>
        <v>0.97076705268211372</v>
      </c>
      <c r="D133" s="125">
        <f t="shared" si="7"/>
        <v>2.9232947317886282E-2</v>
      </c>
      <c r="E133" s="125">
        <f t="shared" si="8"/>
        <v>1.9415341053642274</v>
      </c>
      <c r="F133" s="126">
        <f t="shared" si="9"/>
        <v>1.9707670526821137</v>
      </c>
    </row>
    <row r="134" spans="2:6" x14ac:dyDescent="0.2">
      <c r="B134" s="176">
        <f t="shared" si="11"/>
        <v>0.25000000000000083</v>
      </c>
      <c r="C134" s="125">
        <f t="shared" si="6"/>
        <v>0.96823948834214923</v>
      </c>
      <c r="D134" s="125">
        <f t="shared" si="7"/>
        <v>3.1760511657850765E-2</v>
      </c>
      <c r="E134" s="125">
        <f t="shared" si="8"/>
        <v>1.9364789766842985</v>
      </c>
      <c r="F134" s="126">
        <f t="shared" si="9"/>
        <v>1.9682394883421492</v>
      </c>
    </row>
    <row r="135" spans="2:6" x14ac:dyDescent="0.2">
      <c r="B135" s="176">
        <f t="shared" si="11"/>
        <v>0.26000000000000084</v>
      </c>
      <c r="C135" s="125">
        <f t="shared" si="6"/>
        <v>0.96560173138759875</v>
      </c>
      <c r="D135" s="125">
        <f t="shared" si="7"/>
        <v>3.439826861240125E-2</v>
      </c>
      <c r="E135" s="125">
        <f t="shared" si="8"/>
        <v>1.9312034627751975</v>
      </c>
      <c r="F135" s="126">
        <f t="shared" si="9"/>
        <v>1.9656017313875989</v>
      </c>
    </row>
    <row r="136" spans="2:6" x14ac:dyDescent="0.2">
      <c r="B136" s="176">
        <f t="shared" si="11"/>
        <v>0.27000000000000085</v>
      </c>
      <c r="C136" s="125">
        <f t="shared" si="6"/>
        <v>0.96285287619350346</v>
      </c>
      <c r="D136" s="125">
        <f t="shared" si="7"/>
        <v>3.714712380649654E-2</v>
      </c>
      <c r="E136" s="125">
        <f t="shared" si="8"/>
        <v>1.9257057523870069</v>
      </c>
      <c r="F136" s="126">
        <f t="shared" si="9"/>
        <v>1.9628528761935033</v>
      </c>
    </row>
    <row r="137" spans="2:6" x14ac:dyDescent="0.2">
      <c r="B137" s="176">
        <f t="shared" si="11"/>
        <v>0.28000000000000086</v>
      </c>
      <c r="C137" s="125">
        <f t="shared" ref="C137:C200" si="12">IFERROR(IF(SQRT(1-(B137*B137)/($F$6*$F$6))&lt;0.05,0,SQRT(1-(B137*B137)/($F$6*$F$6))),0)</f>
        <v>0.95999196839931322</v>
      </c>
      <c r="D137" s="125">
        <f t="shared" ref="D137:D200" si="13">CHOOSE(MATCH($F$4,degrees),IF(B137&lt;0,IFERROR(1-C137,1),0),0,0,IF(B137&gt;0,IFERROR(1-C137,1),0))</f>
        <v>4.0008031600686778E-2</v>
      </c>
      <c r="E137" s="125">
        <f t="shared" ref="E137:E200" si="14">CHOOSE(MATCH($F$4,degrees),IF(B137&lt;0,2*C137,2),IF(B137&lt;0,0,1-C137),IF(B137&gt;0,0,1-C137),IF(B137&gt;0,2*C137,2))</f>
        <v>1.9199839367986264</v>
      </c>
      <c r="F137" s="126">
        <f t="shared" ref="F137:F200" si="15">CHOOSE(MATCH($F$4,degrees),IF(B137&lt;0,C137+1,2),IF(B137&lt;0,2,2*C137),IF(B137&gt;0,2,2*C137),IF(B137&gt;0,C137+1,2))</f>
        <v>1.9599919683993132</v>
      </c>
    </row>
    <row r="138" spans="2:6" x14ac:dyDescent="0.2">
      <c r="B138" s="176">
        <f t="shared" ref="B138:B169" si="16">B137+$C$5</f>
        <v>0.29000000000000087</v>
      </c>
      <c r="C138" s="125">
        <f t="shared" si="12"/>
        <v>0.95701800309606833</v>
      </c>
      <c r="D138" s="125">
        <f t="shared" si="13"/>
        <v>4.2981996903931674E-2</v>
      </c>
      <c r="E138" s="125">
        <f t="shared" si="14"/>
        <v>1.9140360061921367</v>
      </c>
      <c r="F138" s="126">
        <f t="shared" si="15"/>
        <v>1.9570180030960684</v>
      </c>
    </row>
    <row r="139" spans="2:6" x14ac:dyDescent="0.2">
      <c r="B139" s="176">
        <f t="shared" si="16"/>
        <v>0.30000000000000088</v>
      </c>
      <c r="C139" s="125">
        <f t="shared" si="12"/>
        <v>0.95392992288243927</v>
      </c>
      <c r="D139" s="125">
        <f t="shared" si="13"/>
        <v>4.6070077117560726E-2</v>
      </c>
      <c r="E139" s="125">
        <f t="shared" si="14"/>
        <v>1.9078598457648785</v>
      </c>
      <c r="F139" s="126">
        <f t="shared" si="15"/>
        <v>1.9539299228824394</v>
      </c>
    </row>
    <row r="140" spans="2:6" x14ac:dyDescent="0.2">
      <c r="B140" s="176">
        <f t="shared" si="16"/>
        <v>0.31000000000000089</v>
      </c>
      <c r="C140" s="125">
        <f t="shared" si="12"/>
        <v>0.95072661578011952</v>
      </c>
      <c r="D140" s="125">
        <f t="shared" si="13"/>
        <v>4.9273384219880478E-2</v>
      </c>
      <c r="E140" s="125">
        <f t="shared" si="14"/>
        <v>1.901453231560239</v>
      </c>
      <c r="F140" s="126">
        <f t="shared" si="15"/>
        <v>1.9507266157801195</v>
      </c>
    </row>
    <row r="141" spans="2:6" x14ac:dyDescent="0.2">
      <c r="B141" s="176">
        <f t="shared" si="16"/>
        <v>0.32000000000000089</v>
      </c>
      <c r="C141" s="125">
        <f t="shared" si="12"/>
        <v>0.94740691299813407</v>
      </c>
      <c r="D141" s="125">
        <f t="shared" si="13"/>
        <v>5.2593087001865935E-2</v>
      </c>
      <c r="E141" s="125">
        <f t="shared" si="14"/>
        <v>1.8948138259962681</v>
      </c>
      <c r="F141" s="126">
        <f t="shared" si="15"/>
        <v>1.947406912998134</v>
      </c>
    </row>
    <row r="142" spans="2:6" x14ac:dyDescent="0.2">
      <c r="B142" s="176">
        <f t="shared" si="16"/>
        <v>0.3300000000000009</v>
      </c>
      <c r="C142" s="125">
        <f t="shared" si="12"/>
        <v>0.9439695865345985</v>
      </c>
      <c r="D142" s="125">
        <f t="shared" si="13"/>
        <v>5.6030413465401496E-2</v>
      </c>
      <c r="E142" s="125">
        <f t="shared" si="14"/>
        <v>1.887939173069197</v>
      </c>
      <c r="F142" s="126">
        <f t="shared" si="15"/>
        <v>1.9439695865345985</v>
      </c>
    </row>
    <row r="143" spans="2:6" x14ac:dyDescent="0.2">
      <c r="B143" s="176">
        <f t="shared" si="16"/>
        <v>0.34000000000000091</v>
      </c>
      <c r="C143" s="125">
        <f t="shared" si="12"/>
        <v>0.9404133466033221</v>
      </c>
      <c r="D143" s="125">
        <f t="shared" si="13"/>
        <v>5.9586653396677902E-2</v>
      </c>
      <c r="E143" s="125">
        <f t="shared" si="14"/>
        <v>1.8808266932066442</v>
      </c>
      <c r="F143" s="126">
        <f t="shared" si="15"/>
        <v>1.940413346603322</v>
      </c>
    </row>
    <row r="144" spans="2:6" x14ac:dyDescent="0.2">
      <c r="B144" s="176">
        <f t="shared" si="16"/>
        <v>0.35000000000000092</v>
      </c>
      <c r="C144" s="125">
        <f t="shared" si="12"/>
        <v>0.93673683887137238</v>
      </c>
      <c r="D144" s="125">
        <f t="shared" si="13"/>
        <v>6.3263161128627621E-2</v>
      </c>
      <c r="E144" s="125">
        <f t="shared" si="14"/>
        <v>1.8734736777427448</v>
      </c>
      <c r="F144" s="126">
        <f t="shared" si="15"/>
        <v>1.9367368388713724</v>
      </c>
    </row>
    <row r="145" spans="2:6" x14ac:dyDescent="0.2">
      <c r="B145" s="176">
        <f t="shared" si="16"/>
        <v>0.36000000000000093</v>
      </c>
      <c r="C145" s="125">
        <f t="shared" si="12"/>
        <v>0.9329386414923091</v>
      </c>
      <c r="D145" s="125">
        <f t="shared" si="13"/>
        <v>6.7061358507690905E-2</v>
      </c>
      <c r="E145" s="125">
        <f t="shared" si="14"/>
        <v>1.8658772829846182</v>
      </c>
      <c r="F145" s="126">
        <f t="shared" si="15"/>
        <v>1.9329386414923091</v>
      </c>
    </row>
    <row r="146" spans="2:6" x14ac:dyDescent="0.2">
      <c r="B146" s="176">
        <f t="shared" si="16"/>
        <v>0.37000000000000094</v>
      </c>
      <c r="C146" s="125">
        <f t="shared" si="12"/>
        <v>0.92901726191821155</v>
      </c>
      <c r="D146" s="125">
        <f t="shared" si="13"/>
        <v>7.0982738081788455E-2</v>
      </c>
      <c r="E146" s="125">
        <f t="shared" si="14"/>
        <v>1.8580345238364231</v>
      </c>
      <c r="F146" s="126">
        <f t="shared" si="15"/>
        <v>1.9290172619182115</v>
      </c>
    </row>
    <row r="147" spans="2:6" x14ac:dyDescent="0.2">
      <c r="B147" s="176">
        <f t="shared" si="16"/>
        <v>0.38000000000000095</v>
      </c>
      <c r="C147" s="125">
        <f t="shared" si="12"/>
        <v>0.92497113347186088</v>
      </c>
      <c r="D147" s="125">
        <f t="shared" si="13"/>
        <v>7.5028866528139115E-2</v>
      </c>
      <c r="E147" s="125">
        <f t="shared" si="14"/>
        <v>1.8499422669437218</v>
      </c>
      <c r="F147" s="126">
        <f t="shared" si="15"/>
        <v>1.9249711334718609</v>
      </c>
    </row>
    <row r="148" spans="2:6" x14ac:dyDescent="0.2">
      <c r="B148" s="176">
        <f t="shared" si="16"/>
        <v>0.39000000000000096</v>
      </c>
      <c r="C148" s="125">
        <f t="shared" si="12"/>
        <v>0.92079861165845556</v>
      </c>
      <c r="D148" s="125">
        <f t="shared" si="13"/>
        <v>7.9201388341544443E-2</v>
      </c>
      <c r="E148" s="125">
        <f t="shared" si="14"/>
        <v>1.8415972233169111</v>
      </c>
      <c r="F148" s="126">
        <f t="shared" si="15"/>
        <v>1.9207986116584554</v>
      </c>
    </row>
    <row r="149" spans="2:6" x14ac:dyDescent="0.2">
      <c r="B149" s="176">
        <f t="shared" si="16"/>
        <v>0.40000000000000097</v>
      </c>
      <c r="C149" s="125">
        <f t="shared" si="12"/>
        <v>0.91649797019402712</v>
      </c>
      <c r="D149" s="125">
        <f t="shared" si="13"/>
        <v>8.3502029805972877E-2</v>
      </c>
      <c r="E149" s="125">
        <f t="shared" si="14"/>
        <v>1.8329959403880542</v>
      </c>
      <c r="F149" s="126">
        <f t="shared" si="15"/>
        <v>1.916497970194027</v>
      </c>
    </row>
    <row r="150" spans="2:6" x14ac:dyDescent="0.2">
      <c r="B150" s="176">
        <f t="shared" si="16"/>
        <v>0.41000000000000097</v>
      </c>
      <c r="C150" s="125">
        <f t="shared" si="12"/>
        <v>0.91206739672521819</v>
      </c>
      <c r="D150" s="125">
        <f t="shared" si="13"/>
        <v>8.7932603274781806E-2</v>
      </c>
      <c r="E150" s="125">
        <f t="shared" si="14"/>
        <v>1.8241347934504364</v>
      </c>
      <c r="F150" s="126">
        <f t="shared" si="15"/>
        <v>1.9120673967252182</v>
      </c>
    </row>
    <row r="151" spans="2:6" x14ac:dyDescent="0.2">
      <c r="B151" s="176">
        <f t="shared" si="16"/>
        <v>0.42000000000000098</v>
      </c>
      <c r="C151" s="125">
        <f t="shared" si="12"/>
        <v>0.90750498821228165</v>
      </c>
      <c r="D151" s="125">
        <f t="shared" si="13"/>
        <v>9.2495011787718351E-2</v>
      </c>
      <c r="E151" s="125">
        <f t="shared" si="14"/>
        <v>1.8150099764245633</v>
      </c>
      <c r="F151" s="126">
        <f t="shared" si="15"/>
        <v>1.9075049882122816</v>
      </c>
    </row>
    <row r="152" spans="2:6" x14ac:dyDescent="0.2">
      <c r="B152" s="176">
        <f t="shared" si="16"/>
        <v>0.43000000000000099</v>
      </c>
      <c r="C152" s="125">
        <f t="shared" si="12"/>
        <v>0.90280874594398042</v>
      </c>
      <c r="D152" s="125">
        <f t="shared" si="13"/>
        <v>9.7191254056019583E-2</v>
      </c>
      <c r="E152" s="125">
        <f t="shared" si="14"/>
        <v>1.8056174918879608</v>
      </c>
      <c r="F152" s="126">
        <f t="shared" si="15"/>
        <v>1.9028087459439804</v>
      </c>
    </row>
    <row r="153" spans="2:6" x14ac:dyDescent="0.2">
      <c r="B153" s="176">
        <f t="shared" si="16"/>
        <v>0.440000000000001</v>
      </c>
      <c r="C153" s="125">
        <f t="shared" si="12"/>
        <v>0.89797657014947996</v>
      </c>
      <c r="D153" s="125">
        <f t="shared" si="13"/>
        <v>0.10202342985052004</v>
      </c>
      <c r="E153" s="125">
        <f t="shared" si="14"/>
        <v>1.7959531402989599</v>
      </c>
      <c r="F153" s="126">
        <f t="shared" si="15"/>
        <v>1.89797657014948</v>
      </c>
    </row>
    <row r="154" spans="2:6" x14ac:dyDescent="0.2">
      <c r="B154" s="176">
        <f t="shared" si="16"/>
        <v>0.45000000000000101</v>
      </c>
      <c r="C154" s="125">
        <f t="shared" si="12"/>
        <v>0.89300625416825474</v>
      </c>
      <c r="D154" s="125">
        <f t="shared" si="13"/>
        <v>0.10699374583174526</v>
      </c>
      <c r="E154" s="125">
        <f t="shared" si="14"/>
        <v>1.7860125083365095</v>
      </c>
      <c r="F154" s="126">
        <f t="shared" si="15"/>
        <v>1.8930062541682546</v>
      </c>
    </row>
    <row r="155" spans="2:6" x14ac:dyDescent="0.2">
      <c r="B155" s="176">
        <f t="shared" si="16"/>
        <v>0.46000000000000102</v>
      </c>
      <c r="C155" s="125">
        <f t="shared" si="12"/>
        <v>0.88789547813440484</v>
      </c>
      <c r="D155" s="125">
        <f t="shared" si="13"/>
        <v>0.11210452186559516</v>
      </c>
      <c r="E155" s="125">
        <f t="shared" si="14"/>
        <v>1.7757909562688097</v>
      </c>
      <c r="F155" s="126">
        <f t="shared" si="15"/>
        <v>1.8878954781344048</v>
      </c>
    </row>
    <row r="156" spans="2:6" x14ac:dyDescent="0.2">
      <c r="B156" s="176">
        <f t="shared" si="16"/>
        <v>0.47000000000000103</v>
      </c>
      <c r="C156" s="125">
        <f t="shared" si="12"/>
        <v>0.88264180212651455</v>
      </c>
      <c r="D156" s="125">
        <f t="shared" si="13"/>
        <v>0.11735819787348545</v>
      </c>
      <c r="E156" s="125">
        <f t="shared" si="14"/>
        <v>1.7652836042530291</v>
      </c>
      <c r="F156" s="126">
        <f t="shared" si="15"/>
        <v>1.8826418021265146</v>
      </c>
    </row>
    <row r="157" spans="2:6" x14ac:dyDescent="0.2">
      <c r="B157" s="176">
        <f t="shared" si="16"/>
        <v>0.48000000000000104</v>
      </c>
      <c r="C157" s="125">
        <f t="shared" si="12"/>
        <v>0.87724265872817175</v>
      </c>
      <c r="D157" s="125">
        <f t="shared" si="13"/>
        <v>0.12275734127182825</v>
      </c>
      <c r="E157" s="125">
        <f t="shared" si="14"/>
        <v>1.7544853174563435</v>
      </c>
      <c r="F157" s="126">
        <f t="shared" si="15"/>
        <v>1.8772426587281719</v>
      </c>
    </row>
    <row r="158" spans="2:6" x14ac:dyDescent="0.2">
      <c r="B158" s="176">
        <f t="shared" si="16"/>
        <v>0.49000000000000105</v>
      </c>
      <c r="C158" s="125">
        <f t="shared" si="12"/>
        <v>0.8716953449373892</v>
      </c>
      <c r="D158" s="125">
        <f t="shared" si="13"/>
        <v>0.1283046550626108</v>
      </c>
      <c r="E158" s="125">
        <f t="shared" si="14"/>
        <v>1.7433906898747784</v>
      </c>
      <c r="F158" s="126">
        <f t="shared" si="15"/>
        <v>1.8716953449373892</v>
      </c>
    </row>
    <row r="159" spans="2:6" x14ac:dyDescent="0.2">
      <c r="B159" s="176">
        <f t="shared" si="16"/>
        <v>0.500000000000001</v>
      </c>
      <c r="C159" s="125">
        <f t="shared" si="12"/>
        <v>0.86599701335528212</v>
      </c>
      <c r="D159" s="125">
        <f t="shared" si="13"/>
        <v>0.13400298664471788</v>
      </c>
      <c r="E159" s="125">
        <f t="shared" si="14"/>
        <v>1.7319940267105642</v>
      </c>
      <c r="F159" s="126">
        <f t="shared" si="15"/>
        <v>1.8659970133552821</v>
      </c>
    </row>
    <row r="160" spans="2:6" x14ac:dyDescent="0.2">
      <c r="B160" s="176">
        <f t="shared" si="16"/>
        <v>0.51000000000000101</v>
      </c>
      <c r="C160" s="125">
        <f t="shared" si="12"/>
        <v>0.86014466257527611</v>
      </c>
      <c r="D160" s="125">
        <f t="shared" si="13"/>
        <v>0.13985533742472389</v>
      </c>
      <c r="E160" s="125">
        <f t="shared" si="14"/>
        <v>1.7202893251505522</v>
      </c>
      <c r="F160" s="126">
        <f t="shared" si="15"/>
        <v>1.860144662575276</v>
      </c>
    </row>
    <row r="161" spans="2:6" x14ac:dyDescent="0.2">
      <c r="B161" s="176">
        <f t="shared" si="16"/>
        <v>0.52000000000000102</v>
      </c>
      <c r="C161" s="125">
        <f t="shared" si="12"/>
        <v>0.85413512668366165</v>
      </c>
      <c r="D161" s="125">
        <f t="shared" si="13"/>
        <v>0.14586487331633835</v>
      </c>
      <c r="E161" s="125">
        <f t="shared" si="14"/>
        <v>1.7082702533673233</v>
      </c>
      <c r="F161" s="126">
        <f t="shared" si="15"/>
        <v>1.8541351266836616</v>
      </c>
    </row>
    <row r="162" spans="2:6" x14ac:dyDescent="0.2">
      <c r="B162" s="176">
        <f t="shared" si="16"/>
        <v>0.53000000000000103</v>
      </c>
      <c r="C162" s="125">
        <f t="shared" si="12"/>
        <v>0.84796506377020398</v>
      </c>
      <c r="D162" s="125">
        <f t="shared" si="13"/>
        <v>0.15203493622979602</v>
      </c>
      <c r="E162" s="125">
        <f t="shared" si="14"/>
        <v>1.695930127540408</v>
      </c>
      <c r="F162" s="126">
        <f t="shared" si="15"/>
        <v>1.8479650637702041</v>
      </c>
    </row>
    <row r="163" spans="2:6" x14ac:dyDescent="0.2">
      <c r="B163" s="176">
        <f t="shared" si="16"/>
        <v>0.54000000000000103</v>
      </c>
      <c r="C163" s="125">
        <f t="shared" si="12"/>
        <v>0.84163094333348354</v>
      </c>
      <c r="D163" s="125">
        <f t="shared" si="13"/>
        <v>0.15836905666651646</v>
      </c>
      <c r="E163" s="125">
        <f t="shared" si="14"/>
        <v>1.6832618866669671</v>
      </c>
      <c r="F163" s="126">
        <f t="shared" si="15"/>
        <v>1.8416309433334836</v>
      </c>
    </row>
    <row r="164" spans="2:6" x14ac:dyDescent="0.2">
      <c r="B164" s="176">
        <f t="shared" si="16"/>
        <v>0.55000000000000104</v>
      </c>
      <c r="C164" s="125">
        <f t="shared" si="12"/>
        <v>0.83512903244931269</v>
      </c>
      <c r="D164" s="125">
        <f t="shared" si="13"/>
        <v>0.16487096755068731</v>
      </c>
      <c r="E164" s="125">
        <f t="shared" si="14"/>
        <v>1.6702580648986254</v>
      </c>
      <c r="F164" s="126">
        <f t="shared" si="15"/>
        <v>1.8351290324493128</v>
      </c>
    </row>
    <row r="165" spans="2:6" x14ac:dyDescent="0.2">
      <c r="B165" s="176">
        <f t="shared" si="16"/>
        <v>0.56000000000000105</v>
      </c>
      <c r="C165" s="125">
        <f t="shared" si="12"/>
        <v>0.82845538055151358</v>
      </c>
      <c r="D165" s="125">
        <f t="shared" si="13"/>
        <v>0.17154461944848642</v>
      </c>
      <c r="E165" s="125">
        <f t="shared" si="14"/>
        <v>1.6569107611030272</v>
      </c>
      <c r="F165" s="126">
        <f t="shared" si="15"/>
        <v>1.8284553805515136</v>
      </c>
    </row>
    <row r="166" spans="2:6" x14ac:dyDescent="0.2">
      <c r="B166" s="176">
        <f t="shared" si="16"/>
        <v>0.57000000000000106</v>
      </c>
      <c r="C166" s="125">
        <f t="shared" si="12"/>
        <v>0.8216058026520342</v>
      </c>
      <c r="D166" s="125">
        <f t="shared" si="13"/>
        <v>0.1783941973479658</v>
      </c>
      <c r="E166" s="125">
        <f t="shared" si="14"/>
        <v>1.6432116053040684</v>
      </c>
      <c r="F166" s="126">
        <f t="shared" si="15"/>
        <v>1.8216058026520341</v>
      </c>
    </row>
    <row r="167" spans="2:6" x14ac:dyDescent="0.2">
      <c r="B167" s="176">
        <f t="shared" si="16"/>
        <v>0.58000000000000107</v>
      </c>
      <c r="C167" s="125">
        <f t="shared" si="12"/>
        <v>0.81457586080115685</v>
      </c>
      <c r="D167" s="125">
        <f t="shared" si="13"/>
        <v>0.18542413919884315</v>
      </c>
      <c r="E167" s="125">
        <f t="shared" si="14"/>
        <v>1.6291517216023137</v>
      </c>
      <c r="F167" s="126">
        <f t="shared" si="15"/>
        <v>1.8145758608011568</v>
      </c>
    </row>
    <row r="168" spans="2:6" x14ac:dyDescent="0.2">
      <c r="B168" s="176">
        <f t="shared" si="16"/>
        <v>0.59000000000000108</v>
      </c>
      <c r="C168" s="125">
        <f t="shared" si="12"/>
        <v>0.80736084355764381</v>
      </c>
      <c r="D168" s="125">
        <f t="shared" si="13"/>
        <v>0.19263915644235619</v>
      </c>
      <c r="E168" s="125">
        <f t="shared" si="14"/>
        <v>1.6147216871152876</v>
      </c>
      <c r="F168" s="126">
        <f t="shared" si="15"/>
        <v>1.8073608435576438</v>
      </c>
    </row>
    <row r="169" spans="2:6" x14ac:dyDescent="0.2">
      <c r="B169" s="176">
        <f t="shared" si="16"/>
        <v>0.60000000000000109</v>
      </c>
      <c r="C169" s="125">
        <f t="shared" si="12"/>
        <v>0.79995574320207685</v>
      </c>
      <c r="D169" s="125">
        <f t="shared" si="13"/>
        <v>0.20004425679792315</v>
      </c>
      <c r="E169" s="125">
        <f t="shared" si="14"/>
        <v>1.5999114864041537</v>
      </c>
      <c r="F169" s="126">
        <f t="shared" si="15"/>
        <v>1.799955743202077</v>
      </c>
    </row>
    <row r="170" spans="2:6" x14ac:dyDescent="0.2">
      <c r="B170" s="176">
        <f t="shared" ref="B170:B201" si="17">B169+$C$5</f>
        <v>0.6100000000000011</v>
      </c>
      <c r="C170" s="125">
        <f t="shared" si="12"/>
        <v>0.79235523038317612</v>
      </c>
      <c r="D170" s="125">
        <f t="shared" si="13"/>
        <v>0.20764476961682388</v>
      </c>
      <c r="E170" s="125">
        <f t="shared" si="14"/>
        <v>1.5847104607663522</v>
      </c>
      <c r="F170" s="126">
        <f t="shared" si="15"/>
        <v>1.7923552303831762</v>
      </c>
    </row>
    <row r="171" spans="2:6" x14ac:dyDescent="0.2">
      <c r="B171" s="176">
        <f t="shared" si="17"/>
        <v>0.62000000000000111</v>
      </c>
      <c r="C171" s="125">
        <f t="shared" si="12"/>
        <v>0.78455362583502053</v>
      </c>
      <c r="D171" s="125">
        <f t="shared" si="13"/>
        <v>0.21544637416497947</v>
      </c>
      <c r="E171" s="125">
        <f t="shared" si="14"/>
        <v>1.5691072516700411</v>
      </c>
      <c r="F171" s="126">
        <f t="shared" si="15"/>
        <v>1.7845536258350205</v>
      </c>
    </row>
    <row r="172" spans="2:6" x14ac:dyDescent="0.2">
      <c r="B172" s="176">
        <f t="shared" si="17"/>
        <v>0.63000000000000111</v>
      </c>
      <c r="C172" s="125">
        <f t="shared" si="12"/>
        <v>0.77654486874094453</v>
      </c>
      <c r="D172" s="125">
        <f t="shared" si="13"/>
        <v>0.22345513125905547</v>
      </c>
      <c r="E172" s="125">
        <f t="shared" si="14"/>
        <v>1.5530897374818891</v>
      </c>
      <c r="F172" s="126">
        <f t="shared" si="15"/>
        <v>1.7765448687409444</v>
      </c>
    </row>
    <row r="173" spans="2:6" x14ac:dyDescent="0.2">
      <c r="B173" s="176">
        <f t="shared" si="17"/>
        <v>0.64000000000000112</v>
      </c>
      <c r="C173" s="125">
        <f t="shared" si="12"/>
        <v>0.76832248124509306</v>
      </c>
      <c r="D173" s="125">
        <f t="shared" si="13"/>
        <v>0.23167751875490694</v>
      </c>
      <c r="E173" s="125">
        <f t="shared" si="14"/>
        <v>1.5366449624901861</v>
      </c>
      <c r="F173" s="126">
        <f t="shared" si="15"/>
        <v>1.7683224812450931</v>
      </c>
    </row>
    <row r="174" spans="2:6" x14ac:dyDescent="0.2">
      <c r="B174" s="176">
        <f t="shared" si="17"/>
        <v>0.65000000000000113</v>
      </c>
      <c r="C174" s="125">
        <f t="shared" si="12"/>
        <v>0.75987952852215612</v>
      </c>
      <c r="D174" s="125">
        <f t="shared" si="13"/>
        <v>0.24012047147784388</v>
      </c>
      <c r="E174" s="125">
        <f t="shared" si="14"/>
        <v>1.5197590570443122</v>
      </c>
      <c r="F174" s="126">
        <f t="shared" si="15"/>
        <v>1.759879528522156</v>
      </c>
    </row>
    <row r="175" spans="2:6" x14ac:dyDescent="0.2">
      <c r="B175" s="176">
        <f t="shared" si="17"/>
        <v>0.66000000000000114</v>
      </c>
      <c r="C175" s="125">
        <f t="shared" si="12"/>
        <v>0.75120857370586791</v>
      </c>
      <c r="D175" s="125">
        <f t="shared" si="13"/>
        <v>0.24879142629413209</v>
      </c>
      <c r="E175" s="125">
        <f t="shared" si="14"/>
        <v>1.5024171474117358</v>
      </c>
      <c r="F175" s="126">
        <f t="shared" si="15"/>
        <v>1.7512085737058678</v>
      </c>
    </row>
    <row r="176" spans="2:6" x14ac:dyDescent="0.2">
      <c r="B176" s="176">
        <f t="shared" si="17"/>
        <v>0.67000000000000115</v>
      </c>
      <c r="C176" s="125">
        <f t="shared" si="12"/>
        <v>0.74230162684253009</v>
      </c>
      <c r="D176" s="125">
        <f t="shared" si="13"/>
        <v>0.25769837315746991</v>
      </c>
      <c r="E176" s="125">
        <f t="shared" si="14"/>
        <v>1.4846032536850602</v>
      </c>
      <c r="F176" s="126">
        <f t="shared" si="15"/>
        <v>1.7423016268425302</v>
      </c>
    </row>
    <row r="177" spans="2:6" x14ac:dyDescent="0.2">
      <c r="B177" s="176">
        <f t="shared" si="17"/>
        <v>0.68000000000000116</v>
      </c>
      <c r="C177" s="125">
        <f t="shared" si="12"/>
        <v>0.73315008687078609</v>
      </c>
      <c r="D177" s="125">
        <f t="shared" si="13"/>
        <v>0.26684991312921391</v>
      </c>
      <c r="E177" s="125">
        <f t="shared" si="14"/>
        <v>1.4663001737415722</v>
      </c>
      <c r="F177" s="126">
        <f t="shared" si="15"/>
        <v>1.7331500868707861</v>
      </c>
    </row>
    <row r="178" spans="2:6" x14ac:dyDescent="0.2">
      <c r="B178" s="176">
        <f t="shared" si="17"/>
        <v>0.69000000000000117</v>
      </c>
      <c r="C178" s="125">
        <f t="shared" si="12"/>
        <v>0.7237446754249236</v>
      </c>
      <c r="D178" s="125">
        <f t="shared" si="13"/>
        <v>0.2762553245750764</v>
      </c>
      <c r="E178" s="125">
        <f t="shared" si="14"/>
        <v>1.4474893508498472</v>
      </c>
      <c r="F178" s="126">
        <f t="shared" si="15"/>
        <v>1.7237446754249235</v>
      </c>
    </row>
    <row r="179" spans="2:6" x14ac:dyDescent="0.2">
      <c r="B179" s="176">
        <f t="shared" si="17"/>
        <v>0.70000000000000118</v>
      </c>
      <c r="C179" s="125">
        <f t="shared" si="12"/>
        <v>0.71407536100535429</v>
      </c>
      <c r="D179" s="125">
        <f t="shared" si="13"/>
        <v>0.28592463899464571</v>
      </c>
      <c r="E179" s="125">
        <f t="shared" si="14"/>
        <v>1.4281507220107086</v>
      </c>
      <c r="F179" s="126">
        <f t="shared" si="15"/>
        <v>1.7140753610053543</v>
      </c>
    </row>
    <row r="180" spans="2:6" x14ac:dyDescent="0.2">
      <c r="B180" s="176">
        <f t="shared" si="17"/>
        <v>0.71000000000000119</v>
      </c>
      <c r="C180" s="125">
        <f t="shared" si="12"/>
        <v>0.70413127174244872</v>
      </c>
      <c r="D180" s="125">
        <f t="shared" si="13"/>
        <v>0.29586872825755128</v>
      </c>
      <c r="E180" s="125">
        <f t="shared" si="14"/>
        <v>1.4082625434848974</v>
      </c>
      <c r="F180" s="126">
        <f t="shared" si="15"/>
        <v>1.7041312717424488</v>
      </c>
    </row>
    <row r="181" spans="2:6" x14ac:dyDescent="0.2">
      <c r="B181" s="176">
        <f t="shared" si="17"/>
        <v>0.72000000000000119</v>
      </c>
      <c r="C181" s="125">
        <f t="shared" si="12"/>
        <v>0.69390059457970021</v>
      </c>
      <c r="D181" s="125">
        <f t="shared" si="13"/>
        <v>0.30609940542029979</v>
      </c>
      <c r="E181" s="125">
        <f t="shared" si="14"/>
        <v>1.3878011891594004</v>
      </c>
      <c r="F181" s="126">
        <f t="shared" si="15"/>
        <v>1.6939005945797003</v>
      </c>
    </row>
    <row r="182" spans="2:6" x14ac:dyDescent="0.2">
      <c r="B182" s="176">
        <f t="shared" si="17"/>
        <v>0.7300000000000012</v>
      </c>
      <c r="C182" s="125">
        <f t="shared" si="12"/>
        <v>0.68337045819394127</v>
      </c>
      <c r="D182" s="125">
        <f t="shared" si="13"/>
        <v>0.31662954180605873</v>
      </c>
      <c r="E182" s="125">
        <f t="shared" si="14"/>
        <v>1.3667409163878825</v>
      </c>
      <c r="F182" s="126">
        <f t="shared" si="15"/>
        <v>1.6833704581939413</v>
      </c>
    </row>
    <row r="183" spans="2:6" x14ac:dyDescent="0.2">
      <c r="B183" s="176">
        <f t="shared" si="17"/>
        <v>0.74000000000000121</v>
      </c>
      <c r="C183" s="125">
        <f t="shared" si="12"/>
        <v>0.67252679631970425</v>
      </c>
      <c r="D183" s="125">
        <f t="shared" si="13"/>
        <v>0.32747320368029575</v>
      </c>
      <c r="E183" s="125">
        <f t="shared" si="14"/>
        <v>1.3450535926394085</v>
      </c>
      <c r="F183" s="126">
        <f t="shared" si="15"/>
        <v>1.6725267963197044</v>
      </c>
    </row>
    <row r="184" spans="2:6" x14ac:dyDescent="0.2">
      <c r="B184" s="176">
        <f t="shared" si="17"/>
        <v>0.75000000000000122</v>
      </c>
      <c r="C184" s="125">
        <f t="shared" si="12"/>
        <v>0.66135418730480944</v>
      </c>
      <c r="D184" s="125">
        <f t="shared" si="13"/>
        <v>0.33864581269519056</v>
      </c>
      <c r="E184" s="125">
        <f t="shared" si="14"/>
        <v>1.3227083746096189</v>
      </c>
      <c r="F184" s="126">
        <f t="shared" si="15"/>
        <v>1.6613541873048094</v>
      </c>
    </row>
    <row r="185" spans="2:6" x14ac:dyDescent="0.2">
      <c r="B185" s="176">
        <f t="shared" si="17"/>
        <v>0.76000000000000123</v>
      </c>
      <c r="C185" s="125">
        <f t="shared" si="12"/>
        <v>0.6498356646298179</v>
      </c>
      <c r="D185" s="125">
        <f t="shared" si="13"/>
        <v>0.3501643353701821</v>
      </c>
      <c r="E185" s="125">
        <f t="shared" si="14"/>
        <v>1.2996713292596358</v>
      </c>
      <c r="F185" s="126">
        <f t="shared" si="15"/>
        <v>1.6498356646298178</v>
      </c>
    </row>
    <row r="186" spans="2:6" x14ac:dyDescent="0.2">
      <c r="B186" s="176">
        <f t="shared" si="17"/>
        <v>0.77000000000000124</v>
      </c>
      <c r="C186" s="125">
        <f t="shared" si="12"/>
        <v>0.63795249168402957</v>
      </c>
      <c r="D186" s="125">
        <f t="shared" si="13"/>
        <v>0.36204750831597043</v>
      </c>
      <c r="E186" s="125">
        <f t="shared" si="14"/>
        <v>1.2759049833680591</v>
      </c>
      <c r="F186" s="126">
        <f t="shared" si="15"/>
        <v>1.6379524916840296</v>
      </c>
    </row>
    <row r="187" spans="2:6" x14ac:dyDescent="0.2">
      <c r="B187" s="176">
        <f t="shared" si="17"/>
        <v>0.78000000000000125</v>
      </c>
      <c r="C187" s="125">
        <f t="shared" si="12"/>
        <v>0.62568389217604004</v>
      </c>
      <c r="D187" s="125">
        <f t="shared" si="13"/>
        <v>0.37431610782395996</v>
      </c>
      <c r="E187" s="125">
        <f t="shared" si="14"/>
        <v>1.2513677843520801</v>
      </c>
      <c r="F187" s="126">
        <f t="shared" si="15"/>
        <v>1.6256838921760401</v>
      </c>
    </row>
    <row r="188" spans="2:6" x14ac:dyDescent="0.2">
      <c r="B188" s="176">
        <f t="shared" si="17"/>
        <v>0.79000000000000126</v>
      </c>
      <c r="C188" s="125">
        <f t="shared" si="12"/>
        <v>0.61300672498184494</v>
      </c>
      <c r="D188" s="125">
        <f t="shared" si="13"/>
        <v>0.38699327501815506</v>
      </c>
      <c r="E188" s="125">
        <f t="shared" si="14"/>
        <v>1.2260134499636899</v>
      </c>
      <c r="F188" s="126">
        <f t="shared" si="15"/>
        <v>1.6130067249818449</v>
      </c>
    </row>
    <row r="189" spans="2:6" x14ac:dyDescent="0.2">
      <c r="B189" s="176">
        <f t="shared" si="17"/>
        <v>0.80000000000000127</v>
      </c>
      <c r="C189" s="125">
        <f t="shared" si="12"/>
        <v>0.59989508872726116</v>
      </c>
      <c r="D189" s="125">
        <f t="shared" si="13"/>
        <v>0.40010491127273884</v>
      </c>
      <c r="E189" s="125">
        <f t="shared" si="14"/>
        <v>1.1997901774545223</v>
      </c>
      <c r="F189" s="126">
        <f t="shared" si="15"/>
        <v>1.5998950887272612</v>
      </c>
    </row>
    <row r="190" spans="2:6" x14ac:dyDescent="0.2">
      <c r="B190" s="176">
        <f t="shared" si="17"/>
        <v>0.81000000000000127</v>
      </c>
      <c r="C190" s="125">
        <f t="shared" si="12"/>
        <v>0.58631983656270903</v>
      </c>
      <c r="D190" s="125">
        <f t="shared" si="13"/>
        <v>0.41368016343729097</v>
      </c>
      <c r="E190" s="125">
        <f t="shared" si="14"/>
        <v>1.1726396731254181</v>
      </c>
      <c r="F190" s="126">
        <f t="shared" si="15"/>
        <v>1.5863198365627089</v>
      </c>
    </row>
    <row r="191" spans="2:6" x14ac:dyDescent="0.2">
      <c r="B191" s="176">
        <f t="shared" si="17"/>
        <v>0.82000000000000128</v>
      </c>
      <c r="C191" s="125">
        <f t="shared" si="12"/>
        <v>0.57224797481202794</v>
      </c>
      <c r="D191" s="125">
        <f t="shared" si="13"/>
        <v>0.42775202518797206</v>
      </c>
      <c r="E191" s="125">
        <f t="shared" si="14"/>
        <v>1.1444959496240559</v>
      </c>
      <c r="F191" s="126">
        <f t="shared" si="15"/>
        <v>1.5722479748120279</v>
      </c>
    </row>
    <row r="192" spans="2:6" x14ac:dyDescent="0.2">
      <c r="B192" s="176">
        <f t="shared" si="17"/>
        <v>0.83000000000000129</v>
      </c>
      <c r="C192" s="125">
        <f t="shared" si="12"/>
        <v>0.55764190953310266</v>
      </c>
      <c r="D192" s="125">
        <f t="shared" si="13"/>
        <v>0.44235809046689734</v>
      </c>
      <c r="E192" s="125">
        <f t="shared" si="14"/>
        <v>1.1152838190662053</v>
      </c>
      <c r="F192" s="126">
        <f t="shared" si="15"/>
        <v>1.5576419095331027</v>
      </c>
    </row>
    <row r="193" spans="2:6" x14ac:dyDescent="0.2">
      <c r="B193" s="176">
        <f t="shared" si="17"/>
        <v>0.8400000000000013</v>
      </c>
      <c r="C193" s="125">
        <f t="shared" si="12"/>
        <v>0.54245849105779054</v>
      </c>
      <c r="D193" s="125">
        <f t="shared" si="13"/>
        <v>0.45754150894220946</v>
      </c>
      <c r="E193" s="125">
        <f t="shared" si="14"/>
        <v>1.0849169821155811</v>
      </c>
      <c r="F193" s="126">
        <f t="shared" si="15"/>
        <v>1.5424584910577905</v>
      </c>
    </row>
    <row r="194" spans="2:6" x14ac:dyDescent="0.2">
      <c r="B194" s="176">
        <f t="shared" si="17"/>
        <v>0.85000000000000131</v>
      </c>
      <c r="C194" s="125">
        <f t="shared" si="12"/>
        <v>0.52664778593987949</v>
      </c>
      <c r="D194" s="125">
        <f t="shared" si="13"/>
        <v>0.47335221406012051</v>
      </c>
      <c r="E194" s="125">
        <f t="shared" si="14"/>
        <v>1.053295571879759</v>
      </c>
      <c r="F194" s="126">
        <f t="shared" si="15"/>
        <v>1.5266477859398795</v>
      </c>
    </row>
    <row r="195" spans="2:6" x14ac:dyDescent="0.2">
      <c r="B195" s="176">
        <f t="shared" si="17"/>
        <v>0.86000000000000132</v>
      </c>
      <c r="C195" s="125">
        <f t="shared" si="12"/>
        <v>0.51015147457571031</v>
      </c>
      <c r="D195" s="125">
        <f t="shared" si="13"/>
        <v>0.48984852542428969</v>
      </c>
      <c r="E195" s="125">
        <f t="shared" si="14"/>
        <v>1.0203029491514206</v>
      </c>
      <c r="F195" s="126">
        <f t="shared" si="15"/>
        <v>1.5101514745757103</v>
      </c>
    </row>
    <row r="196" spans="2:6" x14ac:dyDescent="0.2">
      <c r="B196" s="176">
        <f t="shared" si="17"/>
        <v>0.87000000000000133</v>
      </c>
      <c r="C196" s="125">
        <f t="shared" si="12"/>
        <v>0.49290072453778988</v>
      </c>
      <c r="D196" s="125">
        <f t="shared" si="13"/>
        <v>0.50709927546221012</v>
      </c>
      <c r="E196" s="125">
        <f t="shared" si="14"/>
        <v>0.98580144907557976</v>
      </c>
      <c r="F196" s="126">
        <f t="shared" si="15"/>
        <v>1.4929007245377899</v>
      </c>
    </row>
    <row r="197" spans="2:6" x14ac:dyDescent="0.2">
      <c r="B197" s="176">
        <f t="shared" si="17"/>
        <v>0.88000000000000134</v>
      </c>
      <c r="C197" s="125">
        <f t="shared" si="12"/>
        <v>0.47481331294488482</v>
      </c>
      <c r="D197" s="125">
        <f t="shared" si="13"/>
        <v>0.52518668705511518</v>
      </c>
      <c r="E197" s="125">
        <f t="shared" si="14"/>
        <v>0.94962662588976965</v>
      </c>
      <c r="F197" s="126">
        <f t="shared" si="15"/>
        <v>1.4748133129448848</v>
      </c>
    </row>
    <row r="198" spans="2:6" x14ac:dyDescent="0.2">
      <c r="B198" s="176">
        <f t="shared" si="17"/>
        <v>0.89000000000000135</v>
      </c>
      <c r="C198" s="125">
        <f t="shared" si="12"/>
        <v>0.45578964524353571</v>
      </c>
      <c r="D198" s="125">
        <f t="shared" si="13"/>
        <v>0.54421035475646429</v>
      </c>
      <c r="E198" s="125">
        <f t="shared" si="14"/>
        <v>0.91157929048707143</v>
      </c>
      <c r="F198" s="126">
        <f t="shared" si="15"/>
        <v>1.4557896452435357</v>
      </c>
    </row>
    <row r="199" spans="2:6" x14ac:dyDescent="0.2">
      <c r="B199" s="176">
        <f t="shared" si="17"/>
        <v>0.90000000000000135</v>
      </c>
      <c r="C199" s="125">
        <f t="shared" si="12"/>
        <v>0.43570710337848695</v>
      </c>
      <c r="D199" s="125">
        <f t="shared" si="13"/>
        <v>0.56429289662151305</v>
      </c>
      <c r="E199" s="125">
        <f t="shared" si="14"/>
        <v>0.8714142067569739</v>
      </c>
      <c r="F199" s="126">
        <f t="shared" si="15"/>
        <v>1.4357071033784869</v>
      </c>
    </row>
    <row r="200" spans="2:6" x14ac:dyDescent="0.2">
      <c r="B200" s="176">
        <f t="shared" si="17"/>
        <v>0.91000000000000136</v>
      </c>
      <c r="C200" s="125">
        <f t="shared" si="12"/>
        <v>0.41441177567659304</v>
      </c>
      <c r="D200" s="125">
        <f t="shared" si="13"/>
        <v>0.58558822432340696</v>
      </c>
      <c r="E200" s="125">
        <f t="shared" si="14"/>
        <v>0.82882355135318608</v>
      </c>
      <c r="F200" s="126">
        <f t="shared" si="15"/>
        <v>1.414411775676593</v>
      </c>
    </row>
    <row r="201" spans="2:6" x14ac:dyDescent="0.2">
      <c r="B201" s="176">
        <f t="shared" si="17"/>
        <v>0.92000000000000137</v>
      </c>
      <c r="C201" s="125">
        <f t="shared" ref="C201:C209" si="18">IFERROR(IF(SQRT(1-(B201*B201)/($F$6*$F$6))&lt;0.05,0,SQRT(1-(B201*B201)/($F$6*$F$6))),0)</f>
        <v>0.39170591055802895</v>
      </c>
      <c r="D201" s="125">
        <f t="shared" ref="D201:D209" si="19">CHOOSE(MATCH($F$4,degrees),IF(B201&lt;0,IFERROR(1-C201,1),0),0,0,IF(B201&gt;0,IFERROR(1-C201,1),0))</f>
        <v>0.60829408944197105</v>
      </c>
      <c r="E201" s="125">
        <f t="shared" ref="E201:E209" si="20">CHOOSE(MATCH($F$4,degrees),IF(B201&lt;0,2*C201,2),IF(B201&lt;0,0,1-C201),IF(B201&gt;0,0,1-C201),IF(B201&gt;0,2*C201,2))</f>
        <v>0.78341182111605789</v>
      </c>
      <c r="F201" s="126">
        <f t="shared" ref="F201:F209" si="21">CHOOSE(MATCH($F$4,degrees),IF(B201&lt;0,C201+1,2),IF(B201&lt;0,2,2*C201),IF(B201&gt;0,2,2*C201),IF(B201&gt;0,C201+1,2))</f>
        <v>1.3917059105580289</v>
      </c>
    </row>
    <row r="202" spans="2:6" x14ac:dyDescent="0.2">
      <c r="B202" s="176">
        <f t="shared" ref="B202:B209" si="22">B201+$C$5</f>
        <v>0.93000000000000138</v>
      </c>
      <c r="C202" s="125">
        <f t="shared" si="18"/>
        <v>0.36732802993302116</v>
      </c>
      <c r="D202" s="125">
        <f t="shared" si="19"/>
        <v>0.63267197006697884</v>
      </c>
      <c r="E202" s="125">
        <f t="shared" si="20"/>
        <v>0.73465605986604232</v>
      </c>
      <c r="F202" s="126">
        <f t="shared" si="21"/>
        <v>1.367328029933021</v>
      </c>
    </row>
    <row r="203" spans="2:6" x14ac:dyDescent="0.2">
      <c r="B203" s="176">
        <f t="shared" si="22"/>
        <v>0.94000000000000139</v>
      </c>
      <c r="C203" s="125">
        <f t="shared" si="18"/>
        <v>0.34091964367658062</v>
      </c>
      <c r="D203" s="125">
        <f t="shared" si="19"/>
        <v>0.65908035632341933</v>
      </c>
      <c r="E203" s="125">
        <f t="shared" si="20"/>
        <v>0.68183928735316124</v>
      </c>
      <c r="F203" s="126">
        <f t="shared" si="21"/>
        <v>1.3409196436765807</v>
      </c>
    </row>
    <row r="204" spans="2:6" x14ac:dyDescent="0.2">
      <c r="B204" s="176">
        <f t="shared" si="22"/>
        <v>0.9500000000000014</v>
      </c>
      <c r="C204" s="125">
        <f t="shared" si="18"/>
        <v>0.31196552049284398</v>
      </c>
      <c r="D204" s="125">
        <f t="shared" si="19"/>
        <v>0.68803447950715602</v>
      </c>
      <c r="E204" s="125">
        <f t="shared" si="20"/>
        <v>0.62393104098568797</v>
      </c>
      <c r="F204" s="126">
        <f t="shared" si="21"/>
        <v>1.311965520492844</v>
      </c>
    </row>
    <row r="205" spans="2:6" x14ac:dyDescent="0.2">
      <c r="B205" s="176">
        <f t="shared" si="22"/>
        <v>0.96000000000000141</v>
      </c>
      <c r="C205" s="125">
        <f t="shared" si="18"/>
        <v>0.2796761147647176</v>
      </c>
      <c r="D205" s="125">
        <f t="shared" si="19"/>
        <v>0.72032388523528246</v>
      </c>
      <c r="E205" s="125">
        <f t="shared" si="20"/>
        <v>0.5593522295294352</v>
      </c>
      <c r="F205" s="126">
        <f t="shared" si="21"/>
        <v>1.2796761147647175</v>
      </c>
    </row>
    <row r="206" spans="2:6" x14ac:dyDescent="0.2">
      <c r="B206" s="176">
        <f t="shared" si="22"/>
        <v>0.97000000000000142</v>
      </c>
      <c r="C206" s="125">
        <f t="shared" si="18"/>
        <v>0.24272398526951616</v>
      </c>
      <c r="D206" s="125">
        <f t="shared" si="19"/>
        <v>0.75727601473048378</v>
      </c>
      <c r="E206" s="125">
        <f t="shared" si="20"/>
        <v>0.48544797053903233</v>
      </c>
      <c r="F206" s="126">
        <f t="shared" si="21"/>
        <v>1.2427239852695162</v>
      </c>
    </row>
    <row r="207" spans="2:6" x14ac:dyDescent="0.2">
      <c r="B207" s="176">
        <f t="shared" si="22"/>
        <v>0.98000000000000143</v>
      </c>
      <c r="C207" s="125">
        <f t="shared" si="18"/>
        <v>0.19852228474923739</v>
      </c>
      <c r="D207" s="125">
        <f t="shared" si="19"/>
        <v>0.80147771525076261</v>
      </c>
      <c r="E207" s="125">
        <f t="shared" si="20"/>
        <v>0.39704456949847478</v>
      </c>
      <c r="F207" s="126">
        <f t="shared" si="21"/>
        <v>1.1985222847492374</v>
      </c>
    </row>
    <row r="208" spans="2:6" x14ac:dyDescent="0.2">
      <c r="B208" s="176">
        <f t="shared" si="22"/>
        <v>0.99000000000000143</v>
      </c>
      <c r="C208" s="125">
        <f t="shared" si="18"/>
        <v>0.14038241599541754</v>
      </c>
      <c r="D208" s="125">
        <f t="shared" si="19"/>
        <v>0.85961758400458244</v>
      </c>
      <c r="E208" s="125">
        <f t="shared" si="20"/>
        <v>0.28076483199083507</v>
      </c>
      <c r="F208" s="126">
        <f t="shared" si="21"/>
        <v>1.1403824159954175</v>
      </c>
    </row>
    <row r="209" spans="2:6" x14ac:dyDescent="0.2">
      <c r="B209" s="177">
        <f t="shared" si="22"/>
        <v>1.0000000000000013</v>
      </c>
      <c r="C209" s="122">
        <f t="shared" si="18"/>
        <v>0</v>
      </c>
      <c r="D209" s="122">
        <f t="shared" si="19"/>
        <v>1</v>
      </c>
      <c r="E209" s="122">
        <f t="shared" si="20"/>
        <v>0</v>
      </c>
      <c r="F209" s="127">
        <f t="shared" si="21"/>
        <v>1</v>
      </c>
    </row>
  </sheetData>
  <sheetProtection sheet="1" objects="1" scenarios="1"/>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B2D13-45BC-0842-BFF8-B939C9CDCFA3}">
  <dimension ref="A1"/>
  <sheetViews>
    <sheetView showGridLines="0" topLeftCell="A17" workbookViewId="0">
      <selection activeCell="B67" sqref="B67"/>
    </sheetView>
  </sheetViews>
  <sheetFormatPr baseColWidth="10" defaultRowHeight="16" x14ac:dyDescent="0.2"/>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Sun-Earth-Moon Model</vt:lpstr>
      <vt:lpstr>Calculations</vt:lpstr>
      <vt:lpstr>Background</vt:lpstr>
      <vt:lpstr>MoonPhaseTable</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Sun-Earth-Moon Model</dc:title>
  <dc:subject/>
  <dc:creator>Anton Viola</dc:creator>
  <cp:keywords/>
  <dc:description/>
  <cp:lastModifiedBy>Anton Viola</cp:lastModifiedBy>
  <dcterms:created xsi:type="dcterms:W3CDTF">2024-04-18T18:24:33Z</dcterms:created>
  <dcterms:modified xsi:type="dcterms:W3CDTF">2024-05-06T08:15:55Z</dcterms:modified>
  <cp:category/>
</cp:coreProperties>
</file>